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8850" yWindow="165" windowWidth="11685" windowHeight="7935" tabRatio="938" activeTab="4"/>
  </bookViews>
  <sheets>
    <sheet name="Objetivos PMD" sheetId="2" r:id="rId1"/>
    <sheet name="Compromisos PMD" sheetId="3" r:id="rId2"/>
    <sheet name="INDICADORES" sheetId="49" r:id="rId3"/>
    <sheet name="S.H-INGRESOS" sheetId="10" r:id="rId4"/>
    <sheet name="S.H. EGRESOS" sheetId="11" r:id="rId5"/>
    <sheet name="ESTIMACION DE INGRESOS" sheetId="12" r:id="rId6"/>
    <sheet name="PRESUP.EGRESOS FUENTE FINANCIAM" sheetId="14" r:id="rId7"/>
    <sheet name="EAPED 6 (a)" sheetId="43" r:id="rId8"/>
    <sheet name="EAPED 6 (b)" sheetId="44" r:id="rId9"/>
    <sheet name="EAPED 6 (c)" sheetId="45" r:id="rId10"/>
    <sheet name="EAPED 6 (d)" sheetId="46" r:id="rId11"/>
    <sheet name=" PLANTILLA" sheetId="48" r:id="rId12"/>
    <sheet name="CLASIFIC.ADMINISTRATIVA" sheetId="25" r:id="rId13"/>
    <sheet name="CLASIFIC.FUNCIONAL DEL GASTO" sheetId="24" r:id="rId14"/>
    <sheet name="PRES. CLASIF.  PROGRAMATICA" sheetId="38" r:id="rId15"/>
    <sheet name=" CAT. FUNCION, SUB FUNCION" sheetId="21" r:id="rId16"/>
    <sheet name="CAT FF" sheetId="39" r:id="rId17"/>
    <sheet name="CAT. CLASIFICACIÓN PROGRAMATICA" sheetId="33" r:id="rId18"/>
  </sheets>
  <definedNames>
    <definedName name="_xlnm._FilterDatabase" localSheetId="5" hidden="1">'ESTIMACION DE INGRESOS'!$A$1:$C$295</definedName>
    <definedName name="_xlnm._FilterDatabase" localSheetId="6" hidden="1">'PRESUP.EGRESOS FUENTE FINANCIAM'!$A$6:$B$432</definedName>
    <definedName name="_xlnm._FilterDatabase" localSheetId="4" hidden="1">'S.H. EGRESOS'!$A$6:$G$85</definedName>
    <definedName name="_xlnm._FilterDatabase" localSheetId="3" hidden="1">'S.H-INGRESOS'!$A$6:$G$6</definedName>
    <definedName name="_xlnm.Print_Area" localSheetId="17">'CAT. CLASIFICACIÓN PROGRAMATICA'!$A$1:$D$25</definedName>
    <definedName name="_xlnm.Print_Area" localSheetId="14">'PRES. CLASIF.  PROGRAMATICA'!$A$1:$F$28</definedName>
    <definedName name="_xlnm.Print_Titles" localSheetId="15">' CAT. FUNCION, SUB FUNCION'!$2:$2</definedName>
    <definedName name="_xlnm.Print_Titles" localSheetId="12">CLASIFIC.ADMINISTRATIVA!$1:$5</definedName>
    <definedName name="_xlnm.Print_Titles" localSheetId="13">'CLASIFIC.FUNCIONAL DEL GASTO'!$1:$3</definedName>
    <definedName name="_xlnm.Print_Titles" localSheetId="1">'Compromisos PMD'!$1:$4</definedName>
    <definedName name="_xlnm.Print_Titles" localSheetId="7">'EAPED 6 (a)'!$1:$4</definedName>
    <definedName name="_xlnm.Print_Titles" localSheetId="8">'EAPED 6 (b)'!$1:$4</definedName>
    <definedName name="_xlnm.Print_Titles" localSheetId="9">'EAPED 6 (c)'!$1:$4</definedName>
    <definedName name="_xlnm.Print_Titles" localSheetId="5">'ESTIMACION DE INGRESOS'!$1:$4</definedName>
    <definedName name="_xlnm.Print_Titles" localSheetId="0">'Objetivos PMD'!$1:$4</definedName>
    <definedName name="_xlnm.Print_Titles" localSheetId="6">'PRESUP.EGRESOS FUENTE FINANCIAM'!$1:$4</definedName>
    <definedName name="_xlnm.Print_Titles" localSheetId="4">'S.H. EGRESOS'!$1:$2</definedName>
    <definedName name="_xlnm.Print_Titles" localSheetId="3">'S.H-INGRESOS'!$1:$1</definedName>
  </definedNames>
  <calcPr calcId="144525"/>
</workbook>
</file>

<file path=xl/calcChain.xml><?xml version="1.0" encoding="utf-8"?>
<calcChain xmlns="http://schemas.openxmlformats.org/spreadsheetml/2006/main">
  <c r="B6" i="46" l="1"/>
  <c r="B12" i="46" l="1"/>
  <c r="B7" i="46" l="1"/>
  <c r="E19" i="38"/>
  <c r="E8" i="38" l="1"/>
  <c r="C10" i="14" l="1"/>
  <c r="BK330" i="48" l="1"/>
  <c r="D331" i="48"/>
  <c r="AD10" i="48"/>
  <c r="AD9" i="48"/>
  <c r="AD8" i="48"/>
  <c r="V9" i="48"/>
  <c r="V8" i="48"/>
  <c r="AD7" i="48"/>
  <c r="V7" i="48"/>
  <c r="F9" i="48"/>
  <c r="F8" i="48"/>
  <c r="F7" i="48"/>
  <c r="AD329" i="48"/>
  <c r="AD328" i="48"/>
  <c r="AD327" i="48"/>
  <c r="AD326" i="48"/>
  <c r="AD325" i="48"/>
  <c r="AD324" i="48"/>
  <c r="AD323" i="48"/>
  <c r="AD322" i="48"/>
  <c r="AD321" i="48"/>
  <c r="AD320" i="48"/>
  <c r="AD319" i="48"/>
  <c r="AD318" i="48"/>
  <c r="AD317" i="48"/>
  <c r="AD316" i="48"/>
  <c r="AD315" i="48"/>
  <c r="AD314" i="48"/>
  <c r="AD313" i="48"/>
  <c r="AD312" i="48"/>
  <c r="AD311" i="48"/>
  <c r="AD310" i="48"/>
  <c r="AD309" i="48"/>
  <c r="AD308" i="48"/>
  <c r="AD307" i="48"/>
  <c r="AD306" i="48"/>
  <c r="AD305" i="48"/>
  <c r="AD304" i="48"/>
  <c r="AD303" i="48"/>
  <c r="AD302" i="48"/>
  <c r="AD301" i="48"/>
  <c r="AD300" i="48"/>
  <c r="AD299" i="48"/>
  <c r="AD298" i="48"/>
  <c r="AD297" i="48"/>
  <c r="AD296" i="48"/>
  <c r="AD295" i="48"/>
  <c r="AD294" i="48"/>
  <c r="AD293" i="48"/>
  <c r="AD292" i="48"/>
  <c r="AD291" i="48"/>
  <c r="AD290" i="48"/>
  <c r="AD289" i="48"/>
  <c r="AD288" i="48"/>
  <c r="AD287" i="48"/>
  <c r="AD286" i="48"/>
  <c r="AD285" i="48"/>
  <c r="AD284" i="48"/>
  <c r="AD283" i="48"/>
  <c r="AD282" i="48"/>
  <c r="AD281" i="48"/>
  <c r="AD280" i="48"/>
  <c r="AD279" i="48"/>
  <c r="AD278" i="48"/>
  <c r="AD277" i="48"/>
  <c r="AD276" i="48"/>
  <c r="AD275" i="48"/>
  <c r="AD274" i="48"/>
  <c r="AD273" i="48"/>
  <c r="AD272" i="48"/>
  <c r="AD271" i="48"/>
  <c r="AD270" i="48"/>
  <c r="AD269" i="48"/>
  <c r="AD268" i="48"/>
  <c r="AD267" i="48"/>
  <c r="AD266" i="48"/>
  <c r="AD265" i="48"/>
  <c r="AD264" i="48"/>
  <c r="AD263" i="48"/>
  <c r="AD262" i="48"/>
  <c r="AD261" i="48"/>
  <c r="AD260" i="48"/>
  <c r="AD259" i="48"/>
  <c r="AD258" i="48"/>
  <c r="AD257" i="48"/>
  <c r="AD256" i="48"/>
  <c r="AD255" i="48"/>
  <c r="AD254" i="48"/>
  <c r="AD253" i="48"/>
  <c r="AD252" i="48"/>
  <c r="AD251" i="48"/>
  <c r="AD250" i="48"/>
  <c r="AD249" i="48"/>
  <c r="AD248" i="48"/>
  <c r="AD247" i="48"/>
  <c r="AD246" i="48"/>
  <c r="AD245" i="48"/>
  <c r="AD244" i="48"/>
  <c r="AD243" i="48"/>
  <c r="AD242" i="48"/>
  <c r="AD241" i="48"/>
  <c r="AD240" i="48"/>
  <c r="AD239" i="48"/>
  <c r="AD238" i="48"/>
  <c r="AD237" i="48"/>
  <c r="AD236" i="48"/>
  <c r="AD235" i="48"/>
  <c r="AD234" i="48"/>
  <c r="AD233" i="48"/>
  <c r="AD232" i="48"/>
  <c r="AD231" i="48"/>
  <c r="AD230" i="48"/>
  <c r="AD229" i="48"/>
  <c r="AD228" i="48"/>
  <c r="AD227" i="48"/>
  <c r="AD226" i="48"/>
  <c r="AD225" i="48"/>
  <c r="AD224" i="48"/>
  <c r="AD223" i="48"/>
  <c r="AD222" i="48"/>
  <c r="AD221" i="48"/>
  <c r="AD220" i="48"/>
  <c r="AD219" i="48"/>
  <c r="AD218" i="48"/>
  <c r="AD217" i="48"/>
  <c r="AD216" i="48"/>
  <c r="AD215" i="48"/>
  <c r="AD214" i="48"/>
  <c r="AD213" i="48"/>
  <c r="AD212" i="48"/>
  <c r="AD211" i="48"/>
  <c r="AD210" i="48"/>
  <c r="AD209" i="48"/>
  <c r="AD208" i="48"/>
  <c r="AD207" i="48"/>
  <c r="AD206" i="48"/>
  <c r="AD205" i="48"/>
  <c r="AD204" i="48"/>
  <c r="AD203" i="48"/>
  <c r="AD202" i="48"/>
  <c r="AD201" i="48"/>
  <c r="AD200" i="48"/>
  <c r="AD199" i="48"/>
  <c r="AD198" i="48"/>
  <c r="AD197" i="48"/>
  <c r="AD196" i="48"/>
  <c r="AD195" i="48"/>
  <c r="AD194" i="48"/>
  <c r="AD193" i="48"/>
  <c r="AD192" i="48"/>
  <c r="AD191" i="48"/>
  <c r="AD190" i="48"/>
  <c r="AD189" i="48"/>
  <c r="AD188" i="48"/>
  <c r="AD187" i="48"/>
  <c r="AD186" i="48"/>
  <c r="AD185" i="48"/>
  <c r="AD184" i="48"/>
  <c r="AD183" i="48"/>
  <c r="AD182" i="48"/>
  <c r="AD181" i="48"/>
  <c r="AD180" i="48"/>
  <c r="AD179" i="48"/>
  <c r="AD178" i="48"/>
  <c r="AD177" i="48"/>
  <c r="AD176" i="48"/>
  <c r="AD175" i="48"/>
  <c r="AD174" i="48"/>
  <c r="AD173" i="48"/>
  <c r="AD172" i="48"/>
  <c r="AD171" i="48"/>
  <c r="AD170" i="48"/>
  <c r="AD169" i="48"/>
  <c r="AD168" i="48"/>
  <c r="AD167" i="48"/>
  <c r="AD166" i="48"/>
  <c r="AD165" i="48"/>
  <c r="AD164" i="48"/>
  <c r="AD163" i="48"/>
  <c r="AD162" i="48"/>
  <c r="AD161" i="48"/>
  <c r="AD160" i="48"/>
  <c r="AD159" i="48"/>
  <c r="AD158" i="48"/>
  <c r="AD157" i="48"/>
  <c r="AD156" i="48"/>
  <c r="AD155" i="48"/>
  <c r="AD154" i="48"/>
  <c r="AD153" i="48"/>
  <c r="AD152" i="48"/>
  <c r="AD151" i="48"/>
  <c r="AD150" i="48"/>
  <c r="AD149" i="48"/>
  <c r="AD148" i="48"/>
  <c r="AD147" i="48"/>
  <c r="AD146" i="48"/>
  <c r="AD145" i="48"/>
  <c r="AD144" i="48"/>
  <c r="AD143" i="48"/>
  <c r="AD142" i="48"/>
  <c r="AD141" i="48"/>
  <c r="AD140" i="48"/>
  <c r="AD139" i="48"/>
  <c r="AD138" i="48"/>
  <c r="AD137" i="48"/>
  <c r="AD136" i="48"/>
  <c r="AD135" i="48"/>
  <c r="AD134" i="48"/>
  <c r="AD133" i="48"/>
  <c r="AD132" i="48"/>
  <c r="AD131" i="48"/>
  <c r="AD130" i="48"/>
  <c r="AD129" i="48"/>
  <c r="AD128" i="48"/>
  <c r="AD127" i="48"/>
  <c r="AD126" i="48"/>
  <c r="AD125" i="48"/>
  <c r="AD124" i="48"/>
  <c r="AD123" i="48"/>
  <c r="AD122" i="48"/>
  <c r="AD121" i="48"/>
  <c r="AD120" i="48"/>
  <c r="AD119" i="48"/>
  <c r="AD118" i="48"/>
  <c r="AD117" i="48"/>
  <c r="AD116" i="48"/>
  <c r="AD115" i="48"/>
  <c r="AD114" i="48"/>
  <c r="AD113" i="48"/>
  <c r="AD112" i="48"/>
  <c r="AD111" i="48"/>
  <c r="AD110" i="48"/>
  <c r="AD109" i="48"/>
  <c r="AD108" i="48"/>
  <c r="AD107" i="48"/>
  <c r="AD106" i="48"/>
  <c r="AD105" i="48"/>
  <c r="AD104" i="48"/>
  <c r="AD103" i="48"/>
  <c r="AD102" i="48"/>
  <c r="AD101" i="48"/>
  <c r="AD100" i="48"/>
  <c r="AD99" i="48"/>
  <c r="AD98" i="48"/>
  <c r="AD97" i="48"/>
  <c r="AD96" i="48"/>
  <c r="AD95" i="48"/>
  <c r="AD94" i="48"/>
  <c r="AD93" i="48"/>
  <c r="AD92" i="48"/>
  <c r="AD91" i="48"/>
  <c r="AD90" i="48"/>
  <c r="AD89" i="48"/>
  <c r="AD88" i="48"/>
  <c r="AD87" i="48"/>
  <c r="AD86" i="48"/>
  <c r="AD85" i="48"/>
  <c r="AD84" i="48"/>
  <c r="AD83" i="48"/>
  <c r="AD82" i="48"/>
  <c r="AD81" i="48"/>
  <c r="AD80" i="48"/>
  <c r="AD79" i="48"/>
  <c r="AD78" i="48"/>
  <c r="AD77" i="48"/>
  <c r="AD76" i="48"/>
  <c r="AD75" i="48"/>
  <c r="AD74" i="48"/>
  <c r="AD73" i="48"/>
  <c r="AD72" i="48"/>
  <c r="AD71" i="48"/>
  <c r="AD70" i="48"/>
  <c r="AD69" i="48"/>
  <c r="AD68" i="48"/>
  <c r="AD67" i="48"/>
  <c r="AD66" i="48"/>
  <c r="AD65" i="48"/>
  <c r="AD64" i="48"/>
  <c r="AD63" i="48"/>
  <c r="AD62" i="48"/>
  <c r="AD61" i="48"/>
  <c r="AD60" i="48"/>
  <c r="AD59" i="48"/>
  <c r="AD58" i="48"/>
  <c r="AD57" i="48"/>
  <c r="AD56" i="48"/>
  <c r="AD55" i="48"/>
  <c r="AD54" i="48"/>
  <c r="AD53" i="48"/>
  <c r="AD52" i="48"/>
  <c r="AD51" i="48"/>
  <c r="AD50" i="48"/>
  <c r="AD49" i="48"/>
  <c r="AD48" i="48"/>
  <c r="AD47" i="48"/>
  <c r="AD46" i="48"/>
  <c r="AD45" i="48"/>
  <c r="AD44" i="48"/>
  <c r="AD43" i="48"/>
  <c r="AD42" i="48"/>
  <c r="AD41" i="48"/>
  <c r="AD40" i="48"/>
  <c r="AD39" i="48"/>
  <c r="AD38" i="48"/>
  <c r="AD37" i="48"/>
  <c r="AD36" i="48"/>
  <c r="AD35" i="48"/>
  <c r="AD34" i="48"/>
  <c r="AD33" i="48"/>
  <c r="AD32" i="48"/>
  <c r="AD31" i="48"/>
  <c r="AD30" i="48"/>
  <c r="AD29" i="48"/>
  <c r="AD28" i="48"/>
  <c r="AD27" i="48"/>
  <c r="AD26" i="48"/>
  <c r="AD25" i="48"/>
  <c r="AD24" i="48"/>
  <c r="AD23" i="48"/>
  <c r="AD22" i="48"/>
  <c r="AD21" i="48"/>
  <c r="AD20" i="48"/>
  <c r="AD19" i="48"/>
  <c r="AD18" i="48"/>
  <c r="AD17" i="48"/>
  <c r="AD16" i="48"/>
  <c r="AD15" i="48"/>
  <c r="AD14" i="48"/>
  <c r="AD13" i="48"/>
  <c r="AD12" i="48"/>
  <c r="AD11" i="48"/>
  <c r="V329" i="48"/>
  <c r="V328" i="48"/>
  <c r="V327" i="48"/>
  <c r="V326" i="48"/>
  <c r="V325" i="48"/>
  <c r="V324" i="48"/>
  <c r="V323" i="48"/>
  <c r="V322" i="48"/>
  <c r="V321" i="48"/>
  <c r="V320" i="48"/>
  <c r="V319" i="48"/>
  <c r="V318" i="48"/>
  <c r="V317" i="48"/>
  <c r="V316" i="48"/>
  <c r="V315" i="48"/>
  <c r="V314" i="48"/>
  <c r="V313" i="48"/>
  <c r="V312" i="48"/>
  <c r="V311" i="48"/>
  <c r="V310" i="48"/>
  <c r="V309" i="48"/>
  <c r="V308" i="48"/>
  <c r="V307" i="48"/>
  <c r="V306" i="48"/>
  <c r="V305" i="48"/>
  <c r="V304" i="48"/>
  <c r="V303" i="48"/>
  <c r="V302" i="48"/>
  <c r="V301" i="48"/>
  <c r="V300" i="48"/>
  <c r="V299" i="48"/>
  <c r="V298" i="48"/>
  <c r="V297" i="48"/>
  <c r="V296" i="48"/>
  <c r="V295" i="48"/>
  <c r="V294" i="48"/>
  <c r="V293" i="48"/>
  <c r="V292" i="48"/>
  <c r="V291" i="48"/>
  <c r="V290" i="48"/>
  <c r="V289" i="48"/>
  <c r="V288" i="48"/>
  <c r="V287" i="48"/>
  <c r="V286" i="48"/>
  <c r="V285" i="48"/>
  <c r="V284" i="48"/>
  <c r="V283" i="48"/>
  <c r="V282" i="48"/>
  <c r="V281" i="48"/>
  <c r="V280" i="48"/>
  <c r="V279" i="48"/>
  <c r="V278" i="48"/>
  <c r="V277" i="48"/>
  <c r="V276" i="48"/>
  <c r="V275" i="48"/>
  <c r="V274" i="48"/>
  <c r="V273" i="48"/>
  <c r="V272" i="48"/>
  <c r="V271" i="48"/>
  <c r="V270" i="48"/>
  <c r="V269" i="48"/>
  <c r="V268" i="48"/>
  <c r="V267" i="48"/>
  <c r="V266" i="48"/>
  <c r="V265" i="48"/>
  <c r="V264" i="48"/>
  <c r="V263" i="48"/>
  <c r="V262" i="48"/>
  <c r="V261" i="48"/>
  <c r="V260" i="48"/>
  <c r="V259" i="48"/>
  <c r="V258" i="48"/>
  <c r="V257" i="48"/>
  <c r="V256" i="48"/>
  <c r="V255" i="48"/>
  <c r="V254" i="48"/>
  <c r="V253" i="48"/>
  <c r="V252" i="48"/>
  <c r="V251" i="48"/>
  <c r="V250" i="48"/>
  <c r="V249" i="48"/>
  <c r="V248" i="48"/>
  <c r="V247" i="48"/>
  <c r="V246" i="48"/>
  <c r="V245" i="48"/>
  <c r="V244" i="48"/>
  <c r="V243" i="48"/>
  <c r="V242" i="48"/>
  <c r="V241" i="48"/>
  <c r="V240" i="48"/>
  <c r="V239" i="48"/>
  <c r="V238" i="48"/>
  <c r="V237" i="48"/>
  <c r="V236" i="48"/>
  <c r="V235" i="48"/>
  <c r="V234" i="48"/>
  <c r="V233" i="48"/>
  <c r="V232" i="48"/>
  <c r="V231" i="48"/>
  <c r="V230" i="48"/>
  <c r="V229" i="48"/>
  <c r="V228" i="48"/>
  <c r="V227" i="48"/>
  <c r="V226" i="48"/>
  <c r="V225" i="48"/>
  <c r="V224" i="48"/>
  <c r="V223" i="48"/>
  <c r="V222" i="48"/>
  <c r="V221" i="48"/>
  <c r="V220" i="48"/>
  <c r="V219" i="48"/>
  <c r="V218" i="48"/>
  <c r="V217" i="48"/>
  <c r="V216" i="48"/>
  <c r="V215" i="48"/>
  <c r="V214" i="48"/>
  <c r="V213" i="48"/>
  <c r="V212" i="48"/>
  <c r="V211" i="48"/>
  <c r="V210" i="48"/>
  <c r="V209" i="48"/>
  <c r="V208" i="48"/>
  <c r="V207" i="48"/>
  <c r="V206" i="48"/>
  <c r="V205" i="48"/>
  <c r="V204" i="48"/>
  <c r="V203" i="48"/>
  <c r="V202" i="48"/>
  <c r="V201" i="48"/>
  <c r="V200" i="48"/>
  <c r="V199" i="48"/>
  <c r="V198" i="48"/>
  <c r="V197" i="48"/>
  <c r="V196" i="48"/>
  <c r="V195" i="48"/>
  <c r="V194" i="48"/>
  <c r="V193" i="48"/>
  <c r="V192" i="48"/>
  <c r="V191" i="48"/>
  <c r="V190" i="48"/>
  <c r="V189" i="48"/>
  <c r="V188" i="48"/>
  <c r="V187" i="48"/>
  <c r="V186" i="48"/>
  <c r="V185" i="48"/>
  <c r="V184" i="48"/>
  <c r="V183" i="48"/>
  <c r="V182" i="48"/>
  <c r="V181" i="48"/>
  <c r="V180" i="48"/>
  <c r="V179" i="48"/>
  <c r="V178" i="48"/>
  <c r="V177" i="48"/>
  <c r="V176" i="48"/>
  <c r="V175" i="48"/>
  <c r="V174" i="48"/>
  <c r="V173" i="48"/>
  <c r="V172" i="48"/>
  <c r="V171" i="48"/>
  <c r="V170" i="48"/>
  <c r="V169" i="48"/>
  <c r="V168" i="48"/>
  <c r="V167" i="48"/>
  <c r="V166" i="48"/>
  <c r="V165" i="48"/>
  <c r="V164" i="48"/>
  <c r="V163" i="48"/>
  <c r="V162" i="48"/>
  <c r="V161" i="48"/>
  <c r="V160" i="48"/>
  <c r="V159" i="48"/>
  <c r="V158" i="48"/>
  <c r="V157" i="48"/>
  <c r="V156" i="48"/>
  <c r="V155" i="48"/>
  <c r="V154" i="48"/>
  <c r="V153" i="48"/>
  <c r="V152" i="48"/>
  <c r="V151" i="48"/>
  <c r="V150" i="48"/>
  <c r="V149" i="48"/>
  <c r="V148" i="48"/>
  <c r="V147" i="48"/>
  <c r="V146" i="48"/>
  <c r="V145" i="48"/>
  <c r="V144" i="48"/>
  <c r="V143" i="48"/>
  <c r="V142" i="48"/>
  <c r="V141" i="48"/>
  <c r="V140" i="48"/>
  <c r="V139" i="48"/>
  <c r="V138" i="48"/>
  <c r="V137" i="48"/>
  <c r="V136" i="48"/>
  <c r="V135" i="48"/>
  <c r="V134" i="48"/>
  <c r="V133" i="48"/>
  <c r="V132" i="48"/>
  <c r="V131" i="48"/>
  <c r="V130" i="48"/>
  <c r="V129" i="48"/>
  <c r="V128" i="48"/>
  <c r="V127" i="48"/>
  <c r="V126" i="48"/>
  <c r="V125" i="48"/>
  <c r="V124" i="48"/>
  <c r="V123" i="48"/>
  <c r="V122" i="48"/>
  <c r="V121" i="48"/>
  <c r="V120" i="48"/>
  <c r="V119" i="48"/>
  <c r="V118" i="48"/>
  <c r="V117" i="48"/>
  <c r="V116" i="48"/>
  <c r="V115" i="48"/>
  <c r="V114" i="48"/>
  <c r="V113" i="48"/>
  <c r="V112" i="48"/>
  <c r="V111" i="48"/>
  <c r="V110" i="48"/>
  <c r="V109" i="48"/>
  <c r="V108" i="48"/>
  <c r="V107" i="48"/>
  <c r="V106" i="48"/>
  <c r="V105" i="48"/>
  <c r="V104" i="48"/>
  <c r="V103" i="48"/>
  <c r="V102" i="48"/>
  <c r="V101" i="48"/>
  <c r="V100" i="48"/>
  <c r="V99" i="48"/>
  <c r="V98" i="48"/>
  <c r="V97" i="48"/>
  <c r="V96" i="48"/>
  <c r="V95" i="48"/>
  <c r="V94" i="48"/>
  <c r="V93" i="48"/>
  <c r="V92" i="48"/>
  <c r="V91" i="48"/>
  <c r="V90" i="48"/>
  <c r="V89" i="48"/>
  <c r="V88" i="48"/>
  <c r="V87" i="48"/>
  <c r="V86" i="48"/>
  <c r="V85" i="48"/>
  <c r="V84" i="48"/>
  <c r="V83" i="48"/>
  <c r="V82" i="48"/>
  <c r="V81" i="48"/>
  <c r="V80" i="48"/>
  <c r="V79" i="48"/>
  <c r="V78" i="48"/>
  <c r="V77" i="48"/>
  <c r="V76" i="48"/>
  <c r="V75" i="48"/>
  <c r="V74" i="48"/>
  <c r="V73" i="48"/>
  <c r="V72" i="48"/>
  <c r="V71" i="48"/>
  <c r="V70" i="48"/>
  <c r="V69" i="48"/>
  <c r="V68" i="48"/>
  <c r="V67" i="48"/>
  <c r="V66" i="48"/>
  <c r="V65" i="48"/>
  <c r="V64" i="48"/>
  <c r="V63" i="48"/>
  <c r="V62" i="48"/>
  <c r="V61" i="48"/>
  <c r="V60" i="48"/>
  <c r="V59" i="48"/>
  <c r="V58" i="48"/>
  <c r="V57" i="48"/>
  <c r="V56" i="48"/>
  <c r="V55" i="48"/>
  <c r="V54" i="48"/>
  <c r="V53" i="48"/>
  <c r="V52" i="48"/>
  <c r="V51" i="48"/>
  <c r="V50" i="48"/>
  <c r="V49" i="48"/>
  <c r="V48" i="48"/>
  <c r="V47" i="48"/>
  <c r="V46" i="48"/>
  <c r="V45" i="48"/>
  <c r="V44" i="48"/>
  <c r="V43" i="48"/>
  <c r="V42" i="48"/>
  <c r="V41" i="48"/>
  <c r="V40" i="48"/>
  <c r="V39" i="48"/>
  <c r="V38" i="48"/>
  <c r="V37" i="48"/>
  <c r="V36" i="48"/>
  <c r="V35" i="48"/>
  <c r="V34" i="48"/>
  <c r="V33" i="48"/>
  <c r="V32" i="48"/>
  <c r="V31" i="48"/>
  <c r="V30" i="48"/>
  <c r="V29" i="48"/>
  <c r="V28" i="48"/>
  <c r="V27" i="48"/>
  <c r="V26" i="48"/>
  <c r="V25" i="48"/>
  <c r="V24" i="48"/>
  <c r="V23" i="48"/>
  <c r="V22" i="48"/>
  <c r="V21" i="48"/>
  <c r="V20" i="48"/>
  <c r="V19" i="48"/>
  <c r="V18" i="48"/>
  <c r="V17" i="48"/>
  <c r="V16" i="48"/>
  <c r="V15" i="48"/>
  <c r="V14" i="48"/>
  <c r="V13" i="48"/>
  <c r="V12" i="48"/>
  <c r="V11" i="48"/>
  <c r="V10" i="48"/>
  <c r="F329" i="48"/>
  <c r="BK329" i="48" s="1"/>
  <c r="F328" i="48"/>
  <c r="F327" i="48"/>
  <c r="BK327" i="48" s="1"/>
  <c r="F326" i="48"/>
  <c r="BK326" i="48" s="1"/>
  <c r="F325" i="48"/>
  <c r="BK325" i="48" s="1"/>
  <c r="F324" i="48"/>
  <c r="F323" i="48"/>
  <c r="BK323" i="48" s="1"/>
  <c r="F322" i="48"/>
  <c r="BK322" i="48" s="1"/>
  <c r="F321" i="48"/>
  <c r="BK321" i="48" s="1"/>
  <c r="F320" i="48"/>
  <c r="F319" i="48"/>
  <c r="BK319" i="48" s="1"/>
  <c r="F318" i="48"/>
  <c r="BK318" i="48" s="1"/>
  <c r="F317" i="48"/>
  <c r="BK317" i="48" s="1"/>
  <c r="F316" i="48"/>
  <c r="F315" i="48"/>
  <c r="BK315" i="48" s="1"/>
  <c r="F314" i="48"/>
  <c r="BK314" i="48" s="1"/>
  <c r="F313" i="48"/>
  <c r="BK313" i="48" s="1"/>
  <c r="F312" i="48"/>
  <c r="F311" i="48"/>
  <c r="BK311" i="48" s="1"/>
  <c r="F310" i="48"/>
  <c r="BK310" i="48" s="1"/>
  <c r="F309" i="48"/>
  <c r="BK309" i="48" s="1"/>
  <c r="F308" i="48"/>
  <c r="F307" i="48"/>
  <c r="BK307" i="48" s="1"/>
  <c r="F306" i="48"/>
  <c r="BK306" i="48" s="1"/>
  <c r="F305" i="48"/>
  <c r="BK305" i="48" s="1"/>
  <c r="F304" i="48"/>
  <c r="F303" i="48"/>
  <c r="BK303" i="48" s="1"/>
  <c r="F302" i="48"/>
  <c r="BK302" i="48" s="1"/>
  <c r="F301" i="48"/>
  <c r="BK301" i="48" s="1"/>
  <c r="F300" i="48"/>
  <c r="F299" i="48"/>
  <c r="BK299" i="48" s="1"/>
  <c r="F298" i="48"/>
  <c r="BK298" i="48" s="1"/>
  <c r="F297" i="48"/>
  <c r="BK297" i="48" s="1"/>
  <c r="F296" i="48"/>
  <c r="F295" i="48"/>
  <c r="BK295" i="48" s="1"/>
  <c r="F294" i="48"/>
  <c r="BK294" i="48" s="1"/>
  <c r="F293" i="48"/>
  <c r="BK293" i="48" s="1"/>
  <c r="F292" i="48"/>
  <c r="F291" i="48"/>
  <c r="BK291" i="48" s="1"/>
  <c r="F290" i="48"/>
  <c r="BK290" i="48" s="1"/>
  <c r="F289" i="48"/>
  <c r="BK289" i="48" s="1"/>
  <c r="F288" i="48"/>
  <c r="F287" i="48"/>
  <c r="BK287" i="48" s="1"/>
  <c r="F286" i="48"/>
  <c r="BK286" i="48" s="1"/>
  <c r="F285" i="48"/>
  <c r="BK285" i="48" s="1"/>
  <c r="F284" i="48"/>
  <c r="F283" i="48"/>
  <c r="BK283" i="48" s="1"/>
  <c r="F282" i="48"/>
  <c r="BK282" i="48" s="1"/>
  <c r="F281" i="48"/>
  <c r="BK281" i="48" s="1"/>
  <c r="F280" i="48"/>
  <c r="F279" i="48"/>
  <c r="BK279" i="48" s="1"/>
  <c r="F278" i="48"/>
  <c r="BK278" i="48" s="1"/>
  <c r="F277" i="48"/>
  <c r="BK277" i="48" s="1"/>
  <c r="F276" i="48"/>
  <c r="F275" i="48"/>
  <c r="BK275" i="48" s="1"/>
  <c r="F274" i="48"/>
  <c r="BK274" i="48" s="1"/>
  <c r="F273" i="48"/>
  <c r="BK273" i="48" s="1"/>
  <c r="F272" i="48"/>
  <c r="F271" i="48"/>
  <c r="BK271" i="48" s="1"/>
  <c r="F270" i="48"/>
  <c r="BK270" i="48" s="1"/>
  <c r="F269" i="48"/>
  <c r="BK269" i="48" s="1"/>
  <c r="F268" i="48"/>
  <c r="F267" i="48"/>
  <c r="BK267" i="48" s="1"/>
  <c r="F266" i="48"/>
  <c r="BK266" i="48" s="1"/>
  <c r="F265" i="48"/>
  <c r="BK265" i="48" s="1"/>
  <c r="F264" i="48"/>
  <c r="F263" i="48"/>
  <c r="BK263" i="48" s="1"/>
  <c r="F262" i="48"/>
  <c r="BK262" i="48" s="1"/>
  <c r="F261" i="48"/>
  <c r="BK261" i="48" s="1"/>
  <c r="F260" i="48"/>
  <c r="F259" i="48"/>
  <c r="BK259" i="48" s="1"/>
  <c r="F258" i="48"/>
  <c r="BK258" i="48" s="1"/>
  <c r="F257" i="48"/>
  <c r="BK257" i="48" s="1"/>
  <c r="F256" i="48"/>
  <c r="F255" i="48"/>
  <c r="BK255" i="48" s="1"/>
  <c r="F254" i="48"/>
  <c r="BK254" i="48" s="1"/>
  <c r="F253" i="48"/>
  <c r="BK253" i="48" s="1"/>
  <c r="F252" i="48"/>
  <c r="F251" i="48"/>
  <c r="BK251" i="48" s="1"/>
  <c r="F250" i="48"/>
  <c r="BK250" i="48" s="1"/>
  <c r="F249" i="48"/>
  <c r="BK249" i="48" s="1"/>
  <c r="F248" i="48"/>
  <c r="F247" i="48"/>
  <c r="BK247" i="48" s="1"/>
  <c r="F246" i="48"/>
  <c r="BK246" i="48" s="1"/>
  <c r="F245" i="48"/>
  <c r="BK245" i="48" s="1"/>
  <c r="F244" i="48"/>
  <c r="F243" i="48"/>
  <c r="BK243" i="48" s="1"/>
  <c r="F242" i="48"/>
  <c r="BK242" i="48" s="1"/>
  <c r="F241" i="48"/>
  <c r="BK241" i="48" s="1"/>
  <c r="F240" i="48"/>
  <c r="F239" i="48"/>
  <c r="BK239" i="48" s="1"/>
  <c r="F238" i="48"/>
  <c r="BK238" i="48" s="1"/>
  <c r="F237" i="48"/>
  <c r="BK237" i="48" s="1"/>
  <c r="F236" i="48"/>
  <c r="F235" i="48"/>
  <c r="BK235" i="48" s="1"/>
  <c r="F234" i="48"/>
  <c r="BK234" i="48" s="1"/>
  <c r="F233" i="48"/>
  <c r="BK233" i="48" s="1"/>
  <c r="F232" i="48"/>
  <c r="F231" i="48"/>
  <c r="BK231" i="48" s="1"/>
  <c r="F230" i="48"/>
  <c r="BK230" i="48" s="1"/>
  <c r="F229" i="48"/>
  <c r="BK229" i="48" s="1"/>
  <c r="F228" i="48"/>
  <c r="F227" i="48"/>
  <c r="BK227" i="48" s="1"/>
  <c r="F226" i="48"/>
  <c r="BK226" i="48" s="1"/>
  <c r="F225" i="48"/>
  <c r="BK225" i="48" s="1"/>
  <c r="F224" i="48"/>
  <c r="F223" i="48"/>
  <c r="BK223" i="48" s="1"/>
  <c r="F222" i="48"/>
  <c r="BK222" i="48" s="1"/>
  <c r="F221" i="48"/>
  <c r="BK221" i="48" s="1"/>
  <c r="F220" i="48"/>
  <c r="F219" i="48"/>
  <c r="BK219" i="48" s="1"/>
  <c r="F218" i="48"/>
  <c r="BK218" i="48" s="1"/>
  <c r="F217" i="48"/>
  <c r="BK217" i="48" s="1"/>
  <c r="F216" i="48"/>
  <c r="F215" i="48"/>
  <c r="BK215" i="48" s="1"/>
  <c r="F214" i="48"/>
  <c r="BK214" i="48" s="1"/>
  <c r="F213" i="48"/>
  <c r="BK213" i="48" s="1"/>
  <c r="F212" i="48"/>
  <c r="F211" i="48"/>
  <c r="BK211" i="48" s="1"/>
  <c r="F210" i="48"/>
  <c r="BK210" i="48" s="1"/>
  <c r="F209" i="48"/>
  <c r="BK209" i="48" s="1"/>
  <c r="F208" i="48"/>
  <c r="F207" i="48"/>
  <c r="BK207" i="48" s="1"/>
  <c r="F206" i="48"/>
  <c r="BK206" i="48" s="1"/>
  <c r="F205" i="48"/>
  <c r="BK205" i="48" s="1"/>
  <c r="F204" i="48"/>
  <c r="F203" i="48"/>
  <c r="BK203" i="48" s="1"/>
  <c r="F202" i="48"/>
  <c r="BK202" i="48" s="1"/>
  <c r="F201" i="48"/>
  <c r="BK201" i="48" s="1"/>
  <c r="F200" i="48"/>
  <c r="F199" i="48"/>
  <c r="BK199" i="48" s="1"/>
  <c r="F198" i="48"/>
  <c r="BK198" i="48" s="1"/>
  <c r="F197" i="48"/>
  <c r="BK197" i="48" s="1"/>
  <c r="F196" i="48"/>
  <c r="F195" i="48"/>
  <c r="BK195" i="48" s="1"/>
  <c r="F194" i="48"/>
  <c r="BK194" i="48" s="1"/>
  <c r="F193" i="48"/>
  <c r="BK193" i="48" s="1"/>
  <c r="F192" i="48"/>
  <c r="F191" i="48"/>
  <c r="BK191" i="48" s="1"/>
  <c r="F190" i="48"/>
  <c r="BK190" i="48" s="1"/>
  <c r="F189" i="48"/>
  <c r="BK189" i="48" s="1"/>
  <c r="F188" i="48"/>
  <c r="F187" i="48"/>
  <c r="BK187" i="48" s="1"/>
  <c r="F186" i="48"/>
  <c r="BK186" i="48" s="1"/>
  <c r="F185" i="48"/>
  <c r="BK185" i="48" s="1"/>
  <c r="F184" i="48"/>
  <c r="F183" i="48"/>
  <c r="BK183" i="48" s="1"/>
  <c r="F182" i="48"/>
  <c r="BK182" i="48" s="1"/>
  <c r="F181" i="48"/>
  <c r="BK181" i="48" s="1"/>
  <c r="F180" i="48"/>
  <c r="F179" i="48"/>
  <c r="BK179" i="48" s="1"/>
  <c r="F178" i="48"/>
  <c r="BK178" i="48" s="1"/>
  <c r="F177" i="48"/>
  <c r="BK177" i="48" s="1"/>
  <c r="F176" i="48"/>
  <c r="F175" i="48"/>
  <c r="BK175" i="48" s="1"/>
  <c r="F174" i="48"/>
  <c r="BK174" i="48" s="1"/>
  <c r="F173" i="48"/>
  <c r="BK173" i="48" s="1"/>
  <c r="F172" i="48"/>
  <c r="F171" i="48"/>
  <c r="BK171" i="48" s="1"/>
  <c r="F170" i="48"/>
  <c r="BK170" i="48" s="1"/>
  <c r="F169" i="48"/>
  <c r="BK169" i="48" s="1"/>
  <c r="F168" i="48"/>
  <c r="F167" i="48"/>
  <c r="BK167" i="48" s="1"/>
  <c r="F166" i="48"/>
  <c r="BK166" i="48" s="1"/>
  <c r="F165" i="48"/>
  <c r="BK165" i="48" s="1"/>
  <c r="F164" i="48"/>
  <c r="F163" i="48"/>
  <c r="BK163" i="48" s="1"/>
  <c r="F162" i="48"/>
  <c r="BK162" i="48" s="1"/>
  <c r="F161" i="48"/>
  <c r="BK161" i="48" s="1"/>
  <c r="F160" i="48"/>
  <c r="F159" i="48"/>
  <c r="BK159" i="48" s="1"/>
  <c r="F158" i="48"/>
  <c r="BK158" i="48" s="1"/>
  <c r="F157" i="48"/>
  <c r="BK157" i="48" s="1"/>
  <c r="F156" i="48"/>
  <c r="F155" i="48"/>
  <c r="BK155" i="48" s="1"/>
  <c r="F154" i="48"/>
  <c r="BK154" i="48" s="1"/>
  <c r="F153" i="48"/>
  <c r="BK153" i="48" s="1"/>
  <c r="F152" i="48"/>
  <c r="F151" i="48"/>
  <c r="BK151" i="48" s="1"/>
  <c r="F150" i="48"/>
  <c r="BK150" i="48" s="1"/>
  <c r="F149" i="48"/>
  <c r="BK149" i="48" s="1"/>
  <c r="F148" i="48"/>
  <c r="F147" i="48"/>
  <c r="BK147" i="48" s="1"/>
  <c r="F146" i="48"/>
  <c r="BK146" i="48" s="1"/>
  <c r="F145" i="48"/>
  <c r="BK145" i="48" s="1"/>
  <c r="F144" i="48"/>
  <c r="F143" i="48"/>
  <c r="BK143" i="48" s="1"/>
  <c r="F142" i="48"/>
  <c r="BK142" i="48" s="1"/>
  <c r="F141" i="48"/>
  <c r="BK141" i="48" s="1"/>
  <c r="F140" i="48"/>
  <c r="F139" i="48"/>
  <c r="BK139" i="48" s="1"/>
  <c r="F138" i="48"/>
  <c r="BK138" i="48" s="1"/>
  <c r="F137" i="48"/>
  <c r="BK137" i="48" s="1"/>
  <c r="F136" i="48"/>
  <c r="F135" i="48"/>
  <c r="BK135" i="48" s="1"/>
  <c r="F134" i="48"/>
  <c r="BK134" i="48" s="1"/>
  <c r="F133" i="48"/>
  <c r="BK133" i="48" s="1"/>
  <c r="F132" i="48"/>
  <c r="F131" i="48"/>
  <c r="BK131" i="48" s="1"/>
  <c r="F130" i="48"/>
  <c r="BK130" i="48" s="1"/>
  <c r="F129" i="48"/>
  <c r="BK129" i="48" s="1"/>
  <c r="F128" i="48"/>
  <c r="F127" i="48"/>
  <c r="BK127" i="48" s="1"/>
  <c r="F126" i="48"/>
  <c r="BK126" i="48" s="1"/>
  <c r="F125" i="48"/>
  <c r="BK125" i="48" s="1"/>
  <c r="F124" i="48"/>
  <c r="F123" i="48"/>
  <c r="BK123" i="48" s="1"/>
  <c r="F122" i="48"/>
  <c r="BK122" i="48" s="1"/>
  <c r="F121" i="48"/>
  <c r="BK121" i="48" s="1"/>
  <c r="F120" i="48"/>
  <c r="F119" i="48"/>
  <c r="BK119" i="48" s="1"/>
  <c r="F118" i="48"/>
  <c r="BK118" i="48" s="1"/>
  <c r="F117" i="48"/>
  <c r="BK117" i="48" s="1"/>
  <c r="F116" i="48"/>
  <c r="F115" i="48"/>
  <c r="BK115" i="48" s="1"/>
  <c r="F114" i="48"/>
  <c r="BK114" i="48" s="1"/>
  <c r="F113" i="48"/>
  <c r="BK113" i="48" s="1"/>
  <c r="F112" i="48"/>
  <c r="F111" i="48"/>
  <c r="BK111" i="48" s="1"/>
  <c r="F110" i="48"/>
  <c r="BK110" i="48" s="1"/>
  <c r="F109" i="48"/>
  <c r="BK109" i="48" s="1"/>
  <c r="F108" i="48"/>
  <c r="F107" i="48"/>
  <c r="BK107" i="48" s="1"/>
  <c r="F106" i="48"/>
  <c r="BK106" i="48" s="1"/>
  <c r="F105" i="48"/>
  <c r="BK105" i="48" s="1"/>
  <c r="F104" i="48"/>
  <c r="F103" i="48"/>
  <c r="BK103" i="48" s="1"/>
  <c r="F102" i="48"/>
  <c r="BK102" i="48" s="1"/>
  <c r="F101" i="48"/>
  <c r="BK101" i="48" s="1"/>
  <c r="F100" i="48"/>
  <c r="F99" i="48"/>
  <c r="BK99" i="48" s="1"/>
  <c r="F98" i="48"/>
  <c r="BK98" i="48" s="1"/>
  <c r="F97" i="48"/>
  <c r="BK97" i="48" s="1"/>
  <c r="F96" i="48"/>
  <c r="F95" i="48"/>
  <c r="BK95" i="48" s="1"/>
  <c r="F94" i="48"/>
  <c r="BK94" i="48" s="1"/>
  <c r="F93" i="48"/>
  <c r="BK93" i="48" s="1"/>
  <c r="F92" i="48"/>
  <c r="F91" i="48"/>
  <c r="BK91" i="48" s="1"/>
  <c r="F90" i="48"/>
  <c r="BK90" i="48" s="1"/>
  <c r="F89" i="48"/>
  <c r="BK89" i="48" s="1"/>
  <c r="F88" i="48"/>
  <c r="F87" i="48"/>
  <c r="BK87" i="48" s="1"/>
  <c r="F86" i="48"/>
  <c r="BK86" i="48" s="1"/>
  <c r="F85" i="48"/>
  <c r="BK85" i="48" s="1"/>
  <c r="F84" i="48"/>
  <c r="F83" i="48"/>
  <c r="BK83" i="48" s="1"/>
  <c r="F82" i="48"/>
  <c r="BK82" i="48" s="1"/>
  <c r="F81" i="48"/>
  <c r="BK81" i="48" s="1"/>
  <c r="F80" i="48"/>
  <c r="F79" i="48"/>
  <c r="BK79" i="48" s="1"/>
  <c r="F78" i="48"/>
  <c r="BK78" i="48" s="1"/>
  <c r="F77" i="48"/>
  <c r="BK77" i="48" s="1"/>
  <c r="F76" i="48"/>
  <c r="F75" i="48"/>
  <c r="BK75" i="48" s="1"/>
  <c r="F74" i="48"/>
  <c r="BK74" i="48" s="1"/>
  <c r="F73" i="48"/>
  <c r="BK73" i="48" s="1"/>
  <c r="F72" i="48"/>
  <c r="F71" i="48"/>
  <c r="BK71" i="48" s="1"/>
  <c r="F70" i="48"/>
  <c r="BK70" i="48" s="1"/>
  <c r="F69" i="48"/>
  <c r="BK69" i="48" s="1"/>
  <c r="F68" i="48"/>
  <c r="F67" i="48"/>
  <c r="BK67" i="48" s="1"/>
  <c r="F66" i="48"/>
  <c r="BK66" i="48" s="1"/>
  <c r="F65" i="48"/>
  <c r="BK65" i="48" s="1"/>
  <c r="F64" i="48"/>
  <c r="F63" i="48"/>
  <c r="BK63" i="48" s="1"/>
  <c r="F62" i="48"/>
  <c r="BK62" i="48" s="1"/>
  <c r="F61" i="48"/>
  <c r="BK61" i="48" s="1"/>
  <c r="F60" i="48"/>
  <c r="F59" i="48"/>
  <c r="BK59" i="48" s="1"/>
  <c r="F58" i="48"/>
  <c r="BK58" i="48" s="1"/>
  <c r="F57" i="48"/>
  <c r="BK57" i="48" s="1"/>
  <c r="F56" i="48"/>
  <c r="F55" i="48"/>
  <c r="BK55" i="48" s="1"/>
  <c r="F54" i="48"/>
  <c r="BK54" i="48" s="1"/>
  <c r="F53" i="48"/>
  <c r="BK53" i="48" s="1"/>
  <c r="F52" i="48"/>
  <c r="F51" i="48"/>
  <c r="BK51" i="48" s="1"/>
  <c r="F50" i="48"/>
  <c r="BK50" i="48" s="1"/>
  <c r="F49" i="48"/>
  <c r="BK49" i="48" s="1"/>
  <c r="F48" i="48"/>
  <c r="F47" i="48"/>
  <c r="BK47" i="48" s="1"/>
  <c r="F46" i="48"/>
  <c r="BK46" i="48" s="1"/>
  <c r="F45" i="48"/>
  <c r="BK45" i="48" s="1"/>
  <c r="F44" i="48"/>
  <c r="F43" i="48"/>
  <c r="BK43" i="48" s="1"/>
  <c r="F42" i="48"/>
  <c r="BK42" i="48" s="1"/>
  <c r="F41" i="48"/>
  <c r="BK41" i="48" s="1"/>
  <c r="F40" i="48"/>
  <c r="F39" i="48"/>
  <c r="BK39" i="48" s="1"/>
  <c r="F38" i="48"/>
  <c r="BK38" i="48" s="1"/>
  <c r="F37" i="48"/>
  <c r="BK37" i="48" s="1"/>
  <c r="F36" i="48"/>
  <c r="F35" i="48"/>
  <c r="BK35" i="48" s="1"/>
  <c r="F34" i="48"/>
  <c r="BK34" i="48" s="1"/>
  <c r="F33" i="48"/>
  <c r="BK33" i="48" s="1"/>
  <c r="F32" i="48"/>
  <c r="F31" i="48"/>
  <c r="BK31" i="48" s="1"/>
  <c r="F30" i="48"/>
  <c r="BK30" i="48" s="1"/>
  <c r="F29" i="48"/>
  <c r="BK29" i="48" s="1"/>
  <c r="F28" i="48"/>
  <c r="F27" i="48"/>
  <c r="BK27" i="48" s="1"/>
  <c r="F26" i="48"/>
  <c r="BK26" i="48" s="1"/>
  <c r="F25" i="48"/>
  <c r="BK25" i="48" s="1"/>
  <c r="F24" i="48"/>
  <c r="F23" i="48"/>
  <c r="BK23" i="48" s="1"/>
  <c r="F22" i="48"/>
  <c r="BK22" i="48" s="1"/>
  <c r="F21" i="48"/>
  <c r="BK21" i="48" s="1"/>
  <c r="F20" i="48"/>
  <c r="F19" i="48"/>
  <c r="BK19" i="48" s="1"/>
  <c r="F18" i="48"/>
  <c r="BK18" i="48" s="1"/>
  <c r="F17" i="48"/>
  <c r="BK17" i="48" s="1"/>
  <c r="F16" i="48"/>
  <c r="F15" i="48"/>
  <c r="BK15" i="48" s="1"/>
  <c r="F14" i="48"/>
  <c r="BK14" i="48" s="1"/>
  <c r="F13" i="48"/>
  <c r="BK13" i="48" s="1"/>
  <c r="F12" i="48"/>
  <c r="F11" i="48"/>
  <c r="BK11" i="48" s="1"/>
  <c r="F10" i="48"/>
  <c r="BK10" i="48" s="1"/>
  <c r="BK9" i="48" l="1"/>
  <c r="BK12" i="48"/>
  <c r="BK16" i="48"/>
  <c r="BK20" i="48"/>
  <c r="BK24" i="48"/>
  <c r="BK28" i="48"/>
  <c r="BK32" i="48"/>
  <c r="BK36" i="48"/>
  <c r="BK40" i="48"/>
  <c r="BK44" i="48"/>
  <c r="BK48" i="48"/>
  <c r="BK52" i="48"/>
  <c r="BK56" i="48"/>
  <c r="BK60" i="48"/>
  <c r="BK64" i="48"/>
  <c r="BK68" i="48"/>
  <c r="BK72" i="48"/>
  <c r="BK76" i="48"/>
  <c r="BK80" i="48"/>
  <c r="BK84" i="48"/>
  <c r="BK88" i="48"/>
  <c r="BK92" i="48"/>
  <c r="BK96" i="48"/>
  <c r="BK100" i="48"/>
  <c r="BK104" i="48"/>
  <c r="BK108" i="48"/>
  <c r="BK112" i="48"/>
  <c r="BK116" i="48"/>
  <c r="BK120" i="48"/>
  <c r="BK124" i="48"/>
  <c r="BK128" i="48"/>
  <c r="BK132" i="48"/>
  <c r="BK136" i="48"/>
  <c r="BK140" i="48"/>
  <c r="BK144" i="48"/>
  <c r="BK148" i="48"/>
  <c r="BK152" i="48"/>
  <c r="BK156" i="48"/>
  <c r="BK160" i="48"/>
  <c r="BK164" i="48"/>
  <c r="BK168" i="48"/>
  <c r="BK172" i="48"/>
  <c r="BK176" i="48"/>
  <c r="BK180" i="48"/>
  <c r="BK184" i="48"/>
  <c r="BK188" i="48"/>
  <c r="BK192" i="48"/>
  <c r="BK196" i="48"/>
  <c r="BK200" i="48"/>
  <c r="BK204" i="48"/>
  <c r="BK208" i="48"/>
  <c r="BK212" i="48"/>
  <c r="BK216" i="48"/>
  <c r="BK220" i="48"/>
  <c r="BK224" i="48"/>
  <c r="BK228" i="48"/>
  <c r="BK232" i="48"/>
  <c r="BK236" i="48"/>
  <c r="BK240" i="48"/>
  <c r="BK244" i="48"/>
  <c r="BK248" i="48"/>
  <c r="BK252" i="48"/>
  <c r="BK256" i="48"/>
  <c r="BK260" i="48"/>
  <c r="BK264" i="48"/>
  <c r="BK268" i="48"/>
  <c r="BK272" i="48"/>
  <c r="BK276" i="48"/>
  <c r="BK280" i="48"/>
  <c r="BK284" i="48"/>
  <c r="BK288" i="48"/>
  <c r="BK292" i="48"/>
  <c r="BK296" i="48"/>
  <c r="BK300" i="48"/>
  <c r="BK304" i="48"/>
  <c r="BK308" i="48"/>
  <c r="BK312" i="48"/>
  <c r="BK316" i="48"/>
  <c r="BK320" i="48"/>
  <c r="BK324" i="48"/>
  <c r="BK328" i="48"/>
  <c r="BK8" i="48"/>
  <c r="F331" i="48"/>
  <c r="BK7" i="48"/>
  <c r="V331" i="48"/>
  <c r="AD331" i="48"/>
  <c r="E331" i="48"/>
  <c r="BK331" i="48" l="1"/>
  <c r="BC331" i="48"/>
  <c r="AL331" i="48"/>
  <c r="N331" i="48"/>
  <c r="C14" i="45" l="1"/>
  <c r="C18" i="45"/>
  <c r="B69" i="44"/>
  <c r="C316" i="14"/>
  <c r="C56" i="43"/>
  <c r="C28" i="43"/>
  <c r="C133" i="14"/>
  <c r="D72" i="25" l="1"/>
  <c r="D6" i="43" l="1"/>
  <c r="C260" i="14" l="1"/>
  <c r="C53" i="14"/>
  <c r="A2" i="46" l="1"/>
  <c r="A2" i="45"/>
  <c r="A2" i="44"/>
  <c r="A2" i="43"/>
  <c r="D25" i="46"/>
  <c r="D18" i="46" s="1"/>
  <c r="C25" i="46"/>
  <c r="B25" i="46"/>
  <c r="D21" i="46"/>
  <c r="C21" i="46"/>
  <c r="C18" i="46" s="1"/>
  <c r="B21" i="46"/>
  <c r="B18" i="46" s="1"/>
  <c r="D13" i="46"/>
  <c r="C13" i="46"/>
  <c r="B13" i="46"/>
  <c r="D9" i="46"/>
  <c r="C9" i="46"/>
  <c r="C6" i="46" s="1"/>
  <c r="B9" i="46"/>
  <c r="E67" i="45"/>
  <c r="D67" i="45"/>
  <c r="C67" i="45"/>
  <c r="E57" i="45"/>
  <c r="D57" i="45"/>
  <c r="C57" i="45"/>
  <c r="E49" i="45"/>
  <c r="D49" i="45"/>
  <c r="C49" i="45"/>
  <c r="E40" i="45"/>
  <c r="D40" i="45"/>
  <c r="C40" i="45"/>
  <c r="E34" i="45"/>
  <c r="D34" i="45"/>
  <c r="C34" i="45"/>
  <c r="E24" i="45"/>
  <c r="D24" i="45"/>
  <c r="C24" i="45"/>
  <c r="E16" i="45"/>
  <c r="D16" i="45"/>
  <c r="C16" i="45"/>
  <c r="E7" i="45"/>
  <c r="D7" i="45"/>
  <c r="C7" i="45"/>
  <c r="D70" i="44"/>
  <c r="C70" i="44"/>
  <c r="B70" i="44"/>
  <c r="D6" i="44"/>
  <c r="C6" i="44"/>
  <c r="B6" i="44"/>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C56" i="12"/>
  <c r="C55" i="12" s="1"/>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8" i="14"/>
  <c r="D31" i="14"/>
  <c r="D26" i="14"/>
  <c r="D17" i="14"/>
  <c r="D12" i="14"/>
  <c r="D7" i="14"/>
  <c r="C227" i="12"/>
  <c r="C226" i="12" s="1"/>
  <c r="F36" i="10" s="1"/>
  <c r="G36" i="10" s="1"/>
  <c r="C48" i="12"/>
  <c r="C223" i="12"/>
  <c r="C289" i="12"/>
  <c r="C288" i="12" s="1"/>
  <c r="F60" i="10" s="1"/>
  <c r="G60" i="10" s="1"/>
  <c r="C285" i="12"/>
  <c r="F58" i="10" s="1"/>
  <c r="C283" i="12"/>
  <c r="C280" i="12"/>
  <c r="C275" i="12"/>
  <c r="C274" i="12" s="1"/>
  <c r="F54" i="10" s="1"/>
  <c r="G54" i="10" s="1"/>
  <c r="C270" i="12"/>
  <c r="C269" i="12" s="1"/>
  <c r="F52" i="10" s="1"/>
  <c r="G52" i="10" s="1"/>
  <c r="C267" i="12"/>
  <c r="C265" i="12"/>
  <c r="C261" i="12"/>
  <c r="C260" i="12" s="1"/>
  <c r="C255" i="12"/>
  <c r="C254" i="12" s="1"/>
  <c r="F47" i="10" s="1"/>
  <c r="G47" i="10" s="1"/>
  <c r="C249" i="12"/>
  <c r="C248" i="12" s="1"/>
  <c r="C245" i="12"/>
  <c r="C244" i="12" s="1"/>
  <c r="C240" i="12"/>
  <c r="C238" i="12"/>
  <c r="F42" i="10" s="1"/>
  <c r="C236" i="12"/>
  <c r="C232" i="12" s="1"/>
  <c r="C234" i="12"/>
  <c r="F40" i="10" s="1"/>
  <c r="C230" i="12"/>
  <c r="C229" i="12" s="1"/>
  <c r="F37" i="10" s="1"/>
  <c r="G37" i="10" s="1"/>
  <c r="C221" i="12"/>
  <c r="C219" i="12"/>
  <c r="C217" i="12"/>
  <c r="C215" i="12"/>
  <c r="C213" i="12"/>
  <c r="C211" i="12"/>
  <c r="C207" i="12"/>
  <c r="C206" i="12" s="1"/>
  <c r="C204" i="12"/>
  <c r="C203" i="12" s="1"/>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c r="F14" i="10" s="1"/>
  <c r="G14" i="10" s="1"/>
  <c r="C42" i="12"/>
  <c r="C38" i="12"/>
  <c r="C36" i="12"/>
  <c r="C34" i="12"/>
  <c r="C32" i="12"/>
  <c r="C23" i="12"/>
  <c r="C20" i="12"/>
  <c r="C17" i="12"/>
  <c r="C8" i="12"/>
  <c r="C7" i="12" s="1"/>
  <c r="E5" i="38"/>
  <c r="A2" i="38"/>
  <c r="E24" i="38"/>
  <c r="E21" i="38"/>
  <c r="E17" i="38"/>
  <c r="E9" i="38"/>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2" i="24"/>
  <c r="A2" i="25"/>
  <c r="A2" i="14"/>
  <c r="E15" i="10"/>
  <c r="E58" i="11"/>
  <c r="E55" i="10"/>
  <c r="E48" i="10"/>
  <c r="F248" i="14"/>
  <c r="G248" i="14"/>
  <c r="F265" i="14"/>
  <c r="G265" i="14"/>
  <c r="F424" i="14"/>
  <c r="G424" i="14"/>
  <c r="C426" i="14"/>
  <c r="C347" i="14"/>
  <c r="L312" i="14"/>
  <c r="K312" i="14"/>
  <c r="J312" i="14"/>
  <c r="E286" i="14"/>
  <c r="F286" i="14"/>
  <c r="L248" i="14"/>
  <c r="M18" i="14"/>
  <c r="F56" i="10"/>
  <c r="G56" i="10" s="1"/>
  <c r="C40" i="14"/>
  <c r="M254" i="14"/>
  <c r="E6" i="11"/>
  <c r="C98" i="14"/>
  <c r="C88" i="14"/>
  <c r="C85" i="14"/>
  <c r="C77" i="14"/>
  <c r="C67" i="14"/>
  <c r="C57" i="14"/>
  <c r="C44" i="14"/>
  <c r="C31" i="14"/>
  <c r="C26" i="14"/>
  <c r="E12" i="14"/>
  <c r="C12" i="14"/>
  <c r="G229" i="14"/>
  <c r="H204" i="14"/>
  <c r="G204" i="14"/>
  <c r="F204" i="14"/>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L400" i="14"/>
  <c r="K400" i="14"/>
  <c r="J400" i="14"/>
  <c r="I400" i="14"/>
  <c r="H400" i="14"/>
  <c r="G400" i="14"/>
  <c r="F400" i="14"/>
  <c r="F399" i="14" s="1"/>
  <c r="E400" i="14"/>
  <c r="N395" i="14"/>
  <c r="L395" i="14"/>
  <c r="K395" i="14"/>
  <c r="J395" i="14"/>
  <c r="I395" i="14"/>
  <c r="H395" i="14"/>
  <c r="G395" i="14"/>
  <c r="F395" i="14"/>
  <c r="E395" i="14"/>
  <c r="N389" i="14"/>
  <c r="L389" i="14"/>
  <c r="K389" i="14"/>
  <c r="J389" i="14"/>
  <c r="I389" i="14"/>
  <c r="H389" i="14"/>
  <c r="G389" i="14"/>
  <c r="F389" i="14"/>
  <c r="E389" i="14"/>
  <c r="N382" i="14"/>
  <c r="L382" i="14"/>
  <c r="K382" i="14"/>
  <c r="J382" i="14"/>
  <c r="J381" i="14" s="1"/>
  <c r="I382" i="14"/>
  <c r="H382" i="14"/>
  <c r="H381" i="14" s="1"/>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N333" i="14" s="1"/>
  <c r="L334" i="14"/>
  <c r="K334" i="14"/>
  <c r="J334" i="14"/>
  <c r="I334" i="14"/>
  <c r="H334" i="14"/>
  <c r="G334" i="14"/>
  <c r="F334" i="14"/>
  <c r="F333" i="14" s="1"/>
  <c r="E334" i="14"/>
  <c r="N330" i="14"/>
  <c r="L330" i="14"/>
  <c r="K330" i="14"/>
  <c r="J330" i="14"/>
  <c r="I330" i="14"/>
  <c r="H330" i="14"/>
  <c r="G330" i="14"/>
  <c r="F330" i="14"/>
  <c r="E330" i="14"/>
  <c r="N321" i="14"/>
  <c r="L321" i="14"/>
  <c r="K321" i="14"/>
  <c r="J321" i="14"/>
  <c r="I321" i="14"/>
  <c r="H321" i="14"/>
  <c r="G321" i="14"/>
  <c r="F321" i="14"/>
  <c r="E321" i="14"/>
  <c r="N312" i="14"/>
  <c r="N311" i="14" s="1"/>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A2" i="12"/>
  <c r="A2" i="11"/>
  <c r="A2" i="10"/>
  <c r="F53" i="10"/>
  <c r="G53" i="10" s="1"/>
  <c r="F50" i="10"/>
  <c r="G50" i="10" s="1"/>
  <c r="F39" i="10"/>
  <c r="G39" i="10" s="1"/>
  <c r="F35" i="10"/>
  <c r="G35" i="10" s="1"/>
  <c r="F25" i="10"/>
  <c r="G25" i="10" s="1"/>
  <c r="F20" i="10"/>
  <c r="G20" i="10" s="1"/>
  <c r="F19" i="10"/>
  <c r="G19" i="10" s="1"/>
  <c r="F18" i="10"/>
  <c r="G18" i="10" s="1"/>
  <c r="F17" i="10"/>
  <c r="F16" i="10"/>
  <c r="F12" i="10"/>
  <c r="G12" i="10" s="1"/>
  <c r="F11" i="10"/>
  <c r="G11" i="10" s="1"/>
  <c r="F10" i="10"/>
  <c r="G10" i="10" s="1"/>
  <c r="F9" i="10"/>
  <c r="G9" i="10" s="1"/>
  <c r="C429" i="14"/>
  <c r="M429" i="14" s="1"/>
  <c r="F74" i="11" s="1"/>
  <c r="G74" i="11" s="1"/>
  <c r="L424" i="14"/>
  <c r="K424" i="14"/>
  <c r="J424" i="14"/>
  <c r="I424" i="14"/>
  <c r="H424" i="14"/>
  <c r="E424" i="14"/>
  <c r="C424" i="14"/>
  <c r="C421" i="14"/>
  <c r="C418" i="14"/>
  <c r="C409" i="14"/>
  <c r="C400" i="14"/>
  <c r="C395" i="14"/>
  <c r="C389" i="14"/>
  <c r="C382" i="14"/>
  <c r="C377" i="14"/>
  <c r="M377" i="14" s="1"/>
  <c r="F65" i="11" s="1"/>
  <c r="G65" i="11" s="1"/>
  <c r="C374" i="14"/>
  <c r="M374" i="14" s="1"/>
  <c r="F64" i="11" s="1"/>
  <c r="G64" i="11" s="1"/>
  <c r="C364" i="14"/>
  <c r="C354" i="14"/>
  <c r="C337" i="14"/>
  <c r="C334" i="14"/>
  <c r="C330" i="14"/>
  <c r="M330" i="14" s="1"/>
  <c r="F57" i="11" s="1"/>
  <c r="G57" i="11" s="1"/>
  <c r="C321" i="14"/>
  <c r="C312" i="14"/>
  <c r="C301" i="14"/>
  <c r="C296" i="14"/>
  <c r="M296" i="14" s="1"/>
  <c r="F52" i="11" s="1"/>
  <c r="G52" i="11" s="1"/>
  <c r="C286" i="14"/>
  <c r="C277" i="14"/>
  <c r="M277" i="14" s="1"/>
  <c r="F50" i="11" s="1"/>
  <c r="G50" i="11" s="1"/>
  <c r="C275" i="14"/>
  <c r="C268" i="14"/>
  <c r="M268" i="14" s="1"/>
  <c r="F48" i="11" s="1"/>
  <c r="G48" i="11" s="1"/>
  <c r="L265" i="14"/>
  <c r="K265" i="14"/>
  <c r="J265" i="14"/>
  <c r="I265" i="14"/>
  <c r="H265" i="14"/>
  <c r="E265" i="14"/>
  <c r="C265" i="14"/>
  <c r="C253" i="14"/>
  <c r="M253" i="14" s="1"/>
  <c r="F45" i="11" s="1"/>
  <c r="G45" i="11" s="1"/>
  <c r="K248" i="14"/>
  <c r="J248" i="14"/>
  <c r="I248" i="14"/>
  <c r="H248" i="14"/>
  <c r="E248" i="14"/>
  <c r="C248" i="14"/>
  <c r="C242" i="14"/>
  <c r="C240" i="14"/>
  <c r="M240" i="14" s="1"/>
  <c r="F41" i="11" s="1"/>
  <c r="G41" i="11" s="1"/>
  <c r="C233" i="14"/>
  <c r="C229" i="14"/>
  <c r="C220" i="14"/>
  <c r="M220" i="14" s="1"/>
  <c r="F38" i="11" s="1"/>
  <c r="G38" i="11" s="1"/>
  <c r="C210" i="14"/>
  <c r="M210" i="14" s="1"/>
  <c r="F37" i="11" s="1"/>
  <c r="G37" i="11" s="1"/>
  <c r="L204" i="14"/>
  <c r="L193" i="14" s="1"/>
  <c r="K204" i="14"/>
  <c r="J204" i="14"/>
  <c r="I204" i="14"/>
  <c r="E204" i="14"/>
  <c r="C204" i="14"/>
  <c r="C194" i="14"/>
  <c r="C183" i="14"/>
  <c r="M183" i="14" s="1"/>
  <c r="F33" i="11" s="1"/>
  <c r="G33" i="11" s="1"/>
  <c r="C177" i="14"/>
  <c r="C167" i="14"/>
  <c r="C159" i="14"/>
  <c r="M159" i="14" s="1"/>
  <c r="F30" i="11" s="1"/>
  <c r="G30" i="11" s="1"/>
  <c r="C149" i="14"/>
  <c r="C139" i="14"/>
  <c r="M139" i="14" s="1"/>
  <c r="F28" i="11" s="1"/>
  <c r="G28" i="11" s="1"/>
  <c r="C129" i="14"/>
  <c r="M129" i="14" s="1"/>
  <c r="F27" i="11" s="1"/>
  <c r="G27" i="11" s="1"/>
  <c r="C119" i="14"/>
  <c r="M119" i="14" s="1"/>
  <c r="F26" i="11" s="1"/>
  <c r="G26" i="11" s="1"/>
  <c r="C109" i="14"/>
  <c r="M109" i="14" s="1"/>
  <c r="F25" i="11" s="1"/>
  <c r="C94" i="14"/>
  <c r="C38" i="14"/>
  <c r="E67" i="11"/>
  <c r="E54" i="11"/>
  <c r="E44" i="11"/>
  <c r="E34" i="11"/>
  <c r="E24" i="11"/>
  <c r="E14" i="11"/>
  <c r="E59" i="10"/>
  <c r="E44" i="10"/>
  <c r="E38" i="10"/>
  <c r="E33" i="10"/>
  <c r="E29" i="10"/>
  <c r="E23" i="10"/>
  <c r="E21" i="10"/>
  <c r="E6" i="10"/>
  <c r="E381" i="14"/>
  <c r="C77" i="10"/>
  <c r="I381" i="14"/>
  <c r="M364" i="14"/>
  <c r="F63" i="11" s="1"/>
  <c r="G63" i="11" s="1"/>
  <c r="M334" i="14"/>
  <c r="F59" i="11" s="1"/>
  <c r="E399" i="14"/>
  <c r="M418" i="14"/>
  <c r="F70" i="11"/>
  <c r="G70" i="11" s="1"/>
  <c r="M389" i="14"/>
  <c r="L333" i="14"/>
  <c r="H333" i="14"/>
  <c r="M354" i="14"/>
  <c r="F62" i="11" s="1"/>
  <c r="G62" i="11" s="1"/>
  <c r="G252" i="14"/>
  <c r="M194" i="14"/>
  <c r="F35" i="11" s="1"/>
  <c r="K43" i="14"/>
  <c r="M85" i="14"/>
  <c r="F20" i="11"/>
  <c r="G20" i="11" s="1"/>
  <c r="M31" i="14"/>
  <c r="F11" i="11" s="1"/>
  <c r="G11" i="11" s="1"/>
  <c r="L6" i="14"/>
  <c r="G58" i="10"/>
  <c r="F57" i="10"/>
  <c r="G57" i="10" s="1"/>
  <c r="F43" i="10"/>
  <c r="G43" i="10"/>
  <c r="F41" i="10"/>
  <c r="G41" i="10" s="1"/>
  <c r="G40" i="10"/>
  <c r="F32" i="10"/>
  <c r="G32" i="10"/>
  <c r="F133" i="24"/>
  <c r="F90" i="24"/>
  <c r="F5" i="24"/>
  <c r="G16" i="10"/>
  <c r="D311" i="14"/>
  <c r="M382" i="14"/>
  <c r="K193" i="14"/>
  <c r="M265" i="14"/>
  <c r="F47" i="11" s="1"/>
  <c r="G47" i="11" s="1"/>
  <c r="M275" i="14"/>
  <c r="F49" i="11" s="1"/>
  <c r="G49" i="11" s="1"/>
  <c r="C287" i="12"/>
  <c r="C279" i="12"/>
  <c r="C80" i="12"/>
  <c r="F26" i="10" s="1"/>
  <c r="G26" i="10" s="1"/>
  <c r="C59" i="12"/>
  <c r="F24" i="10" s="1"/>
  <c r="F59" i="10"/>
  <c r="C74" i="10" s="1"/>
  <c r="E28" i="38" l="1"/>
  <c r="F44" i="24"/>
  <c r="B80" i="44"/>
  <c r="C80" i="44"/>
  <c r="C6" i="43"/>
  <c r="H108" i="14"/>
  <c r="C43" i="14"/>
  <c r="C6" i="14"/>
  <c r="E75" i="11"/>
  <c r="C381" i="14"/>
  <c r="E6" i="14"/>
  <c r="I6" i="14"/>
  <c r="F6" i="14"/>
  <c r="N6" i="14"/>
  <c r="K108" i="14"/>
  <c r="F311" i="14"/>
  <c r="E333" i="14"/>
  <c r="I333" i="14"/>
  <c r="N399" i="14"/>
  <c r="C264" i="12"/>
  <c r="F51" i="10" s="1"/>
  <c r="G51" i="10" s="1"/>
  <c r="E6" i="45"/>
  <c r="E73" i="45" s="1"/>
  <c r="E39" i="45"/>
  <c r="D6" i="46"/>
  <c r="D29" i="46" s="1"/>
  <c r="E43" i="14"/>
  <c r="H311" i="14"/>
  <c r="K333" i="14"/>
  <c r="D381" i="14"/>
  <c r="G43" i="14"/>
  <c r="F108" i="14"/>
  <c r="M347" i="14"/>
  <c r="F61" i="11" s="1"/>
  <c r="G61" i="11" s="1"/>
  <c r="C29" i="46"/>
  <c r="F46" i="10"/>
  <c r="G46" i="10" s="1"/>
  <c r="C76" i="10"/>
  <c r="C31" i="12"/>
  <c r="F13" i="10" s="1"/>
  <c r="G13" i="10" s="1"/>
  <c r="C16" i="12"/>
  <c r="F8" i="10" s="1"/>
  <c r="G8" i="10" s="1"/>
  <c r="G59" i="10"/>
  <c r="F7" i="10"/>
  <c r="C259" i="12"/>
  <c r="F49" i="10"/>
  <c r="G42" i="10"/>
  <c r="F38" i="10"/>
  <c r="F149" i="24"/>
  <c r="M424" i="14"/>
  <c r="F72" i="11" s="1"/>
  <c r="G72" i="11" s="1"/>
  <c r="J6" i="14"/>
  <c r="M17" i="14"/>
  <c r="F9" i="11" s="1"/>
  <c r="G9" i="11" s="1"/>
  <c r="M40" i="14"/>
  <c r="F13" i="11" s="1"/>
  <c r="M44" i="14"/>
  <c r="F15" i="11" s="1"/>
  <c r="G15" i="11" s="1"/>
  <c r="F193" i="14"/>
  <c r="N193" i="14"/>
  <c r="E311" i="14"/>
  <c r="J399" i="14"/>
  <c r="M426" i="14"/>
  <c r="F73" i="11" s="1"/>
  <c r="G73" i="11" s="1"/>
  <c r="D108" i="14"/>
  <c r="C80" i="43"/>
  <c r="H6" i="14"/>
  <c r="N43" i="14"/>
  <c r="E252" i="14"/>
  <c r="M337" i="14"/>
  <c r="F60" i="11" s="1"/>
  <c r="G60" i="11" s="1"/>
  <c r="L381" i="14"/>
  <c r="K381" i="14"/>
  <c r="M286" i="14"/>
  <c r="F51" i="11" s="1"/>
  <c r="G51" i="11" s="1"/>
  <c r="C181" i="12"/>
  <c r="D252" i="14"/>
  <c r="D333" i="14"/>
  <c r="C155" i="43"/>
  <c r="D80" i="43"/>
  <c r="G6" i="14"/>
  <c r="L43" i="14"/>
  <c r="M98" i="14"/>
  <c r="F23" i="11" s="1"/>
  <c r="G23" i="11" s="1"/>
  <c r="J108" i="14"/>
  <c r="I108" i="14"/>
  <c r="M177" i="14"/>
  <c r="F32" i="11" s="1"/>
  <c r="G32" i="11" s="1"/>
  <c r="M229" i="14"/>
  <c r="F39" i="11" s="1"/>
  <c r="G39" i="11" s="1"/>
  <c r="M233" i="14"/>
  <c r="F40" i="11" s="1"/>
  <c r="G40" i="11" s="1"/>
  <c r="G193" i="14"/>
  <c r="F252" i="14"/>
  <c r="G311" i="14"/>
  <c r="M321" i="14"/>
  <c r="F56" i="11" s="1"/>
  <c r="G56" i="11" s="1"/>
  <c r="K311" i="14"/>
  <c r="J333" i="14"/>
  <c r="F381" i="14"/>
  <c r="M381" i="14" s="1"/>
  <c r="F66" i="11" s="1"/>
  <c r="N381" i="14"/>
  <c r="K399" i="14"/>
  <c r="J311" i="14"/>
  <c r="D43" i="14"/>
  <c r="I193" i="14"/>
  <c r="K252" i="14"/>
  <c r="J252" i="14"/>
  <c r="N252" i="14"/>
  <c r="L311" i="14"/>
  <c r="G381" i="14"/>
  <c r="M395" i="14"/>
  <c r="H399" i="14"/>
  <c r="L399" i="14"/>
  <c r="G399" i="14"/>
  <c r="M421" i="14"/>
  <c r="F71" i="11" s="1"/>
  <c r="G71" i="11" s="1"/>
  <c r="D399" i="14"/>
  <c r="D80" i="44"/>
  <c r="C6" i="45"/>
  <c r="G25" i="11"/>
  <c r="G59" i="11"/>
  <c r="F58" i="11"/>
  <c r="G58" i="11" s="1"/>
  <c r="C252" i="14"/>
  <c r="C311" i="14"/>
  <c r="G24" i="10"/>
  <c r="E61" i="10"/>
  <c r="M38" i="14"/>
  <c r="F12" i="11" s="1"/>
  <c r="G12" i="11" s="1"/>
  <c r="M242" i="14"/>
  <c r="F42" i="11" s="1"/>
  <c r="G42" i="11" s="1"/>
  <c r="L108" i="14"/>
  <c r="I311" i="14"/>
  <c r="I43" i="14"/>
  <c r="E108" i="14"/>
  <c r="N108" i="14"/>
  <c r="N432" i="14" s="1"/>
  <c r="G17" i="10"/>
  <c r="F15" i="10"/>
  <c r="K6" i="14"/>
  <c r="J193" i="14"/>
  <c r="M57" i="14"/>
  <c r="F17" i="11" s="1"/>
  <c r="G17" i="11" s="1"/>
  <c r="G35" i="11"/>
  <c r="C193" i="14"/>
  <c r="C108" i="14"/>
  <c r="M312" i="14"/>
  <c r="F55" i="11" s="1"/>
  <c r="M204" i="14"/>
  <c r="F36" i="11" s="1"/>
  <c r="G36" i="11" s="1"/>
  <c r="M7" i="14"/>
  <c r="F7" i="11" s="1"/>
  <c r="J43" i="14"/>
  <c r="L252" i="14"/>
  <c r="C399" i="14"/>
  <c r="M400" i="14"/>
  <c r="F68" i="11" s="1"/>
  <c r="M77" i="14"/>
  <c r="F19" i="11" s="1"/>
  <c r="G19" i="11" s="1"/>
  <c r="F43" i="14"/>
  <c r="G108" i="14"/>
  <c r="M26" i="14"/>
  <c r="F10" i="11" s="1"/>
  <c r="G10" i="11" s="1"/>
  <c r="M88" i="14"/>
  <c r="F21" i="11" s="1"/>
  <c r="G21" i="11" s="1"/>
  <c r="D6" i="14"/>
  <c r="E80" i="43"/>
  <c r="D39" i="45"/>
  <c r="M167" i="14"/>
  <c r="F31" i="11" s="1"/>
  <c r="G31" i="11" s="1"/>
  <c r="M409" i="14"/>
  <c r="F69" i="11" s="1"/>
  <c r="G69" i="11" s="1"/>
  <c r="E193" i="14"/>
  <c r="C167" i="12"/>
  <c r="F28" i="10" s="1"/>
  <c r="G28" i="10" s="1"/>
  <c r="M301" i="14"/>
  <c r="F53" i="11" s="1"/>
  <c r="G53" i="11" s="1"/>
  <c r="E6" i="43"/>
  <c r="M149" i="14"/>
  <c r="F29" i="11" s="1"/>
  <c r="G29" i="11" s="1"/>
  <c r="G333" i="14"/>
  <c r="G432" i="14" s="1"/>
  <c r="I399" i="14"/>
  <c r="M260" i="14"/>
  <c r="F46" i="11" s="1"/>
  <c r="C54" i="12"/>
  <c r="F22" i="10"/>
  <c r="M94" i="14"/>
  <c r="F22" i="11" s="1"/>
  <c r="G22" i="11" s="1"/>
  <c r="I252" i="14"/>
  <c r="H252" i="14"/>
  <c r="M53" i="14"/>
  <c r="F16" i="11" s="1"/>
  <c r="G16" i="11" s="1"/>
  <c r="C333" i="14"/>
  <c r="C243" i="12"/>
  <c r="F45" i="10"/>
  <c r="H193" i="14"/>
  <c r="D6" i="45"/>
  <c r="B29" i="46"/>
  <c r="M67" i="14"/>
  <c r="F18" i="11" s="1"/>
  <c r="G18" i="11" s="1"/>
  <c r="D193" i="14"/>
  <c r="M12" i="14"/>
  <c r="F8" i="11" s="1"/>
  <c r="G8" i="11" s="1"/>
  <c r="F55" i="10"/>
  <c r="H43" i="14"/>
  <c r="C210" i="12"/>
  <c r="M248" i="14"/>
  <c r="F43" i="11" s="1"/>
  <c r="G43" i="11" s="1"/>
  <c r="C39" i="45"/>
  <c r="C73" i="45" l="1"/>
  <c r="G13" i="11"/>
  <c r="F6" i="11"/>
  <c r="F432" i="14"/>
  <c r="L432" i="14"/>
  <c r="C93" i="11" s="1"/>
  <c r="E432" i="14"/>
  <c r="M311" i="14"/>
  <c r="C82" i="11"/>
  <c r="D155" i="43"/>
  <c r="C6" i="12"/>
  <c r="C83" i="11"/>
  <c r="G66" i="11"/>
  <c r="E155" i="43"/>
  <c r="K432" i="14"/>
  <c r="C89" i="11" s="1"/>
  <c r="C180" i="12"/>
  <c r="F30" i="10"/>
  <c r="H432" i="14"/>
  <c r="D432" i="14"/>
  <c r="C90" i="11" s="1"/>
  <c r="C75" i="10"/>
  <c r="G38" i="10"/>
  <c r="F6" i="10"/>
  <c r="G6" i="10" s="1"/>
  <c r="G7" i="10"/>
  <c r="I432" i="14"/>
  <c r="G49" i="10"/>
  <c r="F48" i="10"/>
  <c r="G48" i="10" s="1"/>
  <c r="M399" i="14"/>
  <c r="M193" i="14"/>
  <c r="G15" i="10"/>
  <c r="M6" i="14"/>
  <c r="F44" i="10"/>
  <c r="G45" i="10"/>
  <c r="G46" i="11"/>
  <c r="F44" i="11"/>
  <c r="C432" i="14"/>
  <c r="C88" i="11" s="1"/>
  <c r="F34" i="11"/>
  <c r="G34" i="11" s="1"/>
  <c r="M43" i="14"/>
  <c r="D73" i="45"/>
  <c r="J432" i="14"/>
  <c r="F24" i="11"/>
  <c r="G24" i="11" s="1"/>
  <c r="C209" i="12"/>
  <c r="F34" i="10"/>
  <c r="M333" i="14"/>
  <c r="G7" i="11"/>
  <c r="F23" i="10"/>
  <c r="G23" i="10" s="1"/>
  <c r="F14" i="11"/>
  <c r="G14" i="11" s="1"/>
  <c r="G55" i="11"/>
  <c r="F54" i="11"/>
  <c r="G54" i="11" s="1"/>
  <c r="G55" i="10"/>
  <c r="C78" i="10"/>
  <c r="C69" i="10"/>
  <c r="F21" i="10"/>
  <c r="G21" i="10" s="1"/>
  <c r="G22" i="10"/>
  <c r="G68" i="11"/>
  <c r="F67" i="11"/>
  <c r="M108" i="14"/>
  <c r="C58" i="12"/>
  <c r="C295" i="12" s="1"/>
  <c r="M252" i="14"/>
  <c r="C91" i="11" l="1"/>
  <c r="C92" i="11"/>
  <c r="F29" i="10"/>
  <c r="G29" i="10" s="1"/>
  <c r="G30" i="10"/>
  <c r="G34" i="10"/>
  <c r="F33" i="10"/>
  <c r="G33" i="10" s="1"/>
  <c r="C80" i="11"/>
  <c r="G44" i="11"/>
  <c r="C68" i="10"/>
  <c r="G44" i="10"/>
  <c r="M432" i="14"/>
  <c r="G6" i="11"/>
  <c r="C79" i="11"/>
  <c r="F75" i="11"/>
  <c r="G75" i="11" s="1"/>
  <c r="C81" i="11"/>
  <c r="G67" i="11"/>
  <c r="F61" i="10" l="1"/>
  <c r="G61" i="10" s="1"/>
  <c r="C73" i="10"/>
  <c r="C79" i="10" s="1"/>
  <c r="C67" i="10"/>
  <c r="C70" i="10" s="1"/>
  <c r="D69" i="10" s="1"/>
  <c r="C94" i="11"/>
  <c r="D89" i="11" s="1"/>
  <c r="C84" i="11"/>
  <c r="D80" i="11" s="1"/>
  <c r="D93" i="11" l="1"/>
  <c r="D79" i="11"/>
  <c r="D91" i="11"/>
  <c r="D88" i="11"/>
  <c r="D92" i="11"/>
  <c r="D90" i="11"/>
  <c r="D76" i="10"/>
  <c r="D77" i="10"/>
  <c r="D74" i="10"/>
  <c r="D75" i="10"/>
  <c r="D78" i="10"/>
  <c r="D68" i="10"/>
  <c r="D82" i="11"/>
  <c r="D83" i="11"/>
  <c r="D81" i="11"/>
  <c r="D73" i="10"/>
  <c r="D67" i="10"/>
  <c r="D94" i="11" l="1"/>
  <c r="D84" i="11"/>
  <c r="D70" i="10"/>
  <c r="D79" i="10"/>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5.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text>
        <r>
          <rPr>
            <b/>
            <sz val="12"/>
            <color indexed="81"/>
            <rFont val="Arial"/>
            <family val="2"/>
          </rPr>
          <t>Importe del impuesto por la trasmisión de dominio, de la propiedad o de los derechos de copropiedad sobre bienes inmuebles, tales como terrenos rústicos o urbanos.</t>
        </r>
      </text>
    </comment>
    <comment ref="B23"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text>
        <r>
          <rPr>
            <b/>
            <sz val="12"/>
            <color indexed="81"/>
            <rFont val="Arial"/>
            <family val="2"/>
          </rPr>
          <t>Importe de la indemnización causada por la falta de pago oportuno de los ingresos señalados en el título de impuestos de la ley de ingresos.</t>
        </r>
      </text>
    </comment>
    <comment ref="B33" authorId="2">
      <text>
        <r>
          <rPr>
            <b/>
            <sz val="12"/>
            <color indexed="81"/>
            <rFont val="Arial"/>
            <family val="2"/>
          </rPr>
          <t>Importe de la indemnización causada por la falta de pago oportuno en la fecha o dentro del plazo señalado en la ley de ingresos en el título de impuestos.</t>
        </r>
      </text>
    </comment>
    <comment ref="B34"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text>
        <r>
          <rPr>
            <b/>
            <sz val="12"/>
            <color indexed="81"/>
            <rFont val="Arial"/>
            <family val="2"/>
          </rPr>
          <t>Importe de los ingresos por concepto de intereses derivados de créditos fiscales no pagados y convenidos a pagar en un plazo determinado o en parcialidades.</t>
        </r>
      </text>
    </comment>
    <comment ref="B38"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text>
        <r>
          <rPr>
            <b/>
            <sz val="12"/>
            <color indexed="81"/>
            <rFont val="Arial"/>
            <family val="2"/>
          </rPr>
          <t>Importe de otros ingresos que obtiene el municipio por concepto de accesorios de los impuestos y no están considerados en los rubros anteriores.</t>
        </r>
      </text>
    </comment>
    <comment ref="B43" authorId="2">
      <text>
        <r>
          <rPr>
            <b/>
            <sz val="12"/>
            <color indexed="81"/>
            <rFont val="Arial"/>
            <family val="2"/>
          </rPr>
          <t>Importe del ingreso obtenido, otros accesorios que no se encuentren contemplados  en los conceptos anteriores.</t>
        </r>
      </text>
    </comment>
    <comment ref="B44"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text>
        <r>
          <rPr>
            <b/>
            <sz val="12"/>
            <color indexed="81"/>
            <rFont val="Arial"/>
            <family val="2"/>
          </rPr>
          <t>Importe del ingreso que percibe la entidad pública por los impuestos extraordinarios sobre las fuentes impositivas que determine las leyes fiscales.</t>
        </r>
      </text>
    </comment>
    <comment ref="B46"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text>
        <r>
          <rPr>
            <b/>
            <sz val="12"/>
            <color indexed="81"/>
            <rFont val="Arial"/>
            <family val="2"/>
          </rPr>
          <t xml:space="preserve">Importe de los ingresos para fondos de vivienda.
</t>
        </r>
      </text>
    </comment>
    <comment ref="B50" authorId="3">
      <text>
        <r>
          <rPr>
            <b/>
            <sz val="12"/>
            <color indexed="81"/>
            <rFont val="Arial"/>
            <family val="2"/>
          </rPr>
          <t xml:space="preserve">Importe de los ingresos por las cuotas para el seguro social.
</t>
        </r>
      </text>
    </comment>
    <comment ref="B51" authorId="3">
      <text>
        <r>
          <rPr>
            <b/>
            <sz val="12"/>
            <color indexed="81"/>
            <rFont val="Arial"/>
            <family val="2"/>
          </rPr>
          <t xml:space="preserve">Importe de los ingresos para fondos del  ahorro para el retiro.
</t>
        </r>
      </text>
    </comment>
    <comment ref="B52"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text>
        <r>
          <rPr>
            <b/>
            <sz val="12"/>
            <color indexed="81"/>
            <rFont val="Arial"/>
            <family val="2"/>
          </rPr>
          <t>Son las establecidas en Ley a cargo de las personas físicas y morales que se beneficien de manera directa por obras públicas. (CONAC)</t>
        </r>
      </text>
    </comment>
    <comment ref="B55" authorId="3">
      <text>
        <r>
          <rPr>
            <b/>
            <sz val="12"/>
            <color indexed="81"/>
            <rFont val="Arial"/>
            <family val="2"/>
          </rPr>
          <t>Importe de los ingresos establecidos en Ley a cargo de las personas físicas y morales que se beneficien de manera directa por obras públicas.</t>
        </r>
      </text>
    </comment>
    <comment ref="B56" authorId="2">
      <text>
        <r>
          <rPr>
            <b/>
            <sz val="12"/>
            <color indexed="81"/>
            <rFont val="Arial"/>
            <family val="2"/>
          </rPr>
          <t>Importe de los ingresos derivados  de contribuciones de mejoras sobre el incremento de valor o mejoría a la propiedad raíz  ante la realización de una obra pública.</t>
        </r>
      </text>
    </comment>
    <comment ref="B57" authorId="2">
      <text>
        <r>
          <rPr>
            <b/>
            <sz val="12"/>
            <color indexed="81"/>
            <rFont val="Arial"/>
            <family val="2"/>
          </rPr>
          <t>Son las establecidas en Ley a cargo de las personas físicas y morales que se beneficien de manera directa por obras públicas. (CONAC)</t>
        </r>
      </text>
    </comment>
    <comment ref="B58"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text>
        <r>
          <rPr>
            <b/>
            <sz val="12"/>
            <color indexed="81"/>
            <rFont val="Arial"/>
            <family val="2"/>
          </rPr>
          <t>Importe de los ingresos que obtiene el municipio por la solicitud en uso a perpetuidad o temporal lotes en los cementerios municipales de dominio público.</t>
        </r>
      </text>
    </comment>
    <comment ref="B69"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text>
        <r>
          <rPr>
            <b/>
            <sz val="12"/>
            <color indexed="81"/>
            <rFont val="Arial"/>
            <family val="2"/>
          </rPr>
          <t>Importe del Ingreso obtenido por las rentas o concesión de toda clase de bienes propiedad del municipio y se encuentran incorporados al dominio público.</t>
        </r>
      </text>
    </comment>
    <comment ref="B74"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text>
        <r>
          <rPr>
            <b/>
            <sz val="12"/>
            <color indexed="81"/>
            <rFont val="Arial"/>
            <family val="2"/>
          </rPr>
          <t xml:space="preserve">Importe de los ingresos por derechos derivados de la extracción de petróleo crudo y gas natural.
</t>
        </r>
      </text>
    </comment>
    <comment ref="B80"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text>
        <r>
          <rPr>
            <b/>
            <sz val="12"/>
            <color indexed="81"/>
            <rFont val="Arial"/>
            <family val="2"/>
          </rPr>
          <t>Importe de los ingresos de persona física o jurídica en la obtención de los permisos para el alineamiento de predios.</t>
        </r>
      </text>
    </comment>
    <comment ref="B100" authorId="2">
      <text>
        <r>
          <rPr>
            <b/>
            <sz val="12"/>
            <color indexed="81"/>
            <rFont val="Arial"/>
            <family val="2"/>
          </rPr>
          <t>Importe de los ingresos de persona física o jurídica en la asignación del número oficial. No incluye el costo de los números.</t>
        </r>
      </text>
    </comment>
    <comment ref="B101" authorId="2">
      <text>
        <r>
          <rPr>
            <b/>
            <sz val="12"/>
            <color indexed="81"/>
            <rFont val="Arial"/>
            <family val="2"/>
          </rPr>
          <t>Importe de los ingresos, a solicitud del interesado para la inspección del valor sobre inmuebles.</t>
        </r>
      </text>
    </comment>
    <comment ref="B102" authorId="2">
      <text>
        <r>
          <rPr>
            <b/>
            <sz val="12"/>
            <color indexed="81"/>
            <rFont val="Arial"/>
            <family val="2"/>
          </rPr>
          <t>Importe de los ingresos de persona física o jurídica en otros servicios similares de la dirección de obras públicas.</t>
        </r>
      </text>
    </comment>
    <comment ref="B103"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text>
        <r>
          <rPr>
            <b/>
            <sz val="12"/>
            <color indexed="81"/>
            <rFont val="Arial"/>
            <family val="2"/>
          </rPr>
          <t>Importe de los ingresos obtenidos de persona física o jurídica por las licencias de cambio de régimen de propiedad individual a condominio.</t>
        </r>
      </text>
    </comment>
    <comment ref="B105"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text>
        <r>
          <rPr>
            <b/>
            <sz val="12"/>
            <color indexed="81"/>
            <rFont val="Arial"/>
            <family val="2"/>
          </rPr>
          <t>Importe de los ingresos obtenidos por el peritaje, dictamen o inspección realizado por la dependencia municipal de obras públicas de carácter extraordinario.</t>
        </r>
      </text>
    </comment>
    <comment ref="B107"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text>
        <r>
          <rPr>
            <b/>
            <sz val="12"/>
            <color indexed="81"/>
            <rFont val="Arial"/>
            <family val="2"/>
          </rPr>
          <t xml:space="preserve">Importe  de los ingresos obtenidos  por medición de terrenos  por la dependencia municipal de obras públicas.
</t>
        </r>
      </text>
    </comment>
    <comment ref="B109"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text>
        <r>
          <rPr>
            <b/>
            <sz val="12"/>
            <color indexed="81"/>
            <rFont val="Arial"/>
            <family val="2"/>
          </rPr>
          <t>Importe obtenido de los ingresos por concepto de licencias de registro de obra pública, sobre los usos y tarifas establecidas en la Ley de Ingresos Municipal.</t>
        </r>
      </text>
    </comment>
    <comment ref="B115"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text>
        <r>
          <rPr>
            <b/>
            <sz val="12"/>
            <color indexed="81"/>
            <rFont val="Arial"/>
            <family val="2"/>
          </rPr>
          <t>Importe de los ingresos obtenidos de las personas físicas o morales que requieran de realizar la inhumación o reinhumaciones de cadáveres.</t>
        </r>
      </text>
    </comment>
    <comment ref="B117" authorId="2">
      <text>
        <r>
          <rPr>
            <b/>
            <sz val="12"/>
            <color indexed="81"/>
            <rFont val="Arial"/>
            <family val="2"/>
          </rPr>
          <t>Importe de los ingresos obtenidos por el permiso de exhumaciones prematuras o de restos áridos.</t>
        </r>
      </text>
    </comment>
    <comment ref="B118" authorId="2">
      <text>
        <r>
          <rPr>
            <b/>
            <sz val="12"/>
            <color indexed="81"/>
            <rFont val="Arial"/>
            <family val="2"/>
          </rPr>
          <t>Importe de los ingresos obtenidos por el servicio realizado por el municipio para la cremación de cadáveres.</t>
        </r>
      </text>
    </comment>
    <comment ref="B119" authorId="2">
      <text>
        <r>
          <rPr>
            <b/>
            <sz val="12"/>
            <color indexed="81"/>
            <rFont val="Arial"/>
            <family val="2"/>
          </rPr>
          <t>Importe de los ingresos obtenidos por el permiso de traslado de cadáveres fuera del municipio.</t>
        </r>
      </text>
    </comment>
    <comment ref="B120"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text>
        <r>
          <rPr>
            <b/>
            <sz val="12"/>
            <color indexed="81"/>
            <rFont val="Arial"/>
            <family val="2"/>
          </rPr>
          <t>Importe de los ingresos que obtiene el municipio por la prestación del servicio exclusivo de camiones de aseo a solicitud del usuario.</t>
        </r>
      </text>
    </comment>
    <comment ref="B125" authorId="2">
      <text>
        <r>
          <rPr>
            <b/>
            <sz val="12"/>
            <color indexed="81"/>
            <rFont val="Arial"/>
            <family val="2"/>
          </rPr>
          <t>Importe de los ingresos obtenidos por el permiso a particulares que utilicen los tiraderos municipales o rellenos sanitarios de derecho público municipal.</t>
        </r>
      </text>
    </comment>
    <comment ref="B126"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text>
        <r>
          <rPr>
            <b/>
            <sz val="12"/>
            <color indexed="81"/>
            <rFont val="Arial"/>
            <family val="2"/>
          </rPr>
          <t>Importe de los ingresos obtenidos por la autorización de la salida de animales del rastro para envíos fuera del municipio.</t>
        </r>
      </text>
    </comment>
    <comment ref="B139" authorId="2">
      <text>
        <r>
          <rPr>
            <b/>
            <sz val="12"/>
            <color indexed="81"/>
            <rFont val="Arial"/>
            <family val="2"/>
          </rPr>
          <t xml:space="preserve">Importe de los ingresos obtenidos por la autorización de  la introducción de ganado al rastro en horas extraordinarias.
</t>
        </r>
      </text>
    </comment>
    <comment ref="B140" authorId="2">
      <text>
        <r>
          <rPr>
            <b/>
            <sz val="12"/>
            <color indexed="81"/>
            <rFont val="Arial"/>
            <family val="2"/>
          </rPr>
          <t>Importe de los ingresos obtenidos en la inspección sanitaria de pieles, ganado y otras especies de consumo humano.</t>
        </r>
      </text>
    </comment>
    <comment ref="B141" authorId="2">
      <text>
        <r>
          <rPr>
            <b/>
            <sz val="12"/>
            <color indexed="81"/>
            <rFont val="Arial"/>
            <family val="2"/>
          </rPr>
          <t xml:space="preserve">Importe de los ingresos obtenidos para la entrega y acarreo de carnes en camiones municipales.
</t>
        </r>
      </text>
    </comment>
    <comment ref="B142"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text>
        <r>
          <rPr>
            <b/>
            <sz val="12"/>
            <color indexed="81"/>
            <rFont val="Arial"/>
            <family val="2"/>
          </rPr>
          <t>Importe de los ingresos obtenidos por la venta de productos obtenidos en el rastro, tales como harina de sangre y estiércol, entre otros.</t>
        </r>
      </text>
    </comment>
    <comment ref="B144"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text>
        <r>
          <rPr>
            <b/>
            <sz val="12"/>
            <color indexed="81"/>
            <rFont val="Arial"/>
            <family val="2"/>
          </rPr>
          <t>Importe de los ingresos que obtiene el municipio por la prestación del servicio del registro civil, a domicilio o fuera del horario de oficina.</t>
        </r>
      </text>
    </comment>
    <comment ref="B146" authorId="2">
      <text>
        <r>
          <rPr>
            <b/>
            <sz val="12"/>
            <color indexed="81"/>
            <rFont val="Arial"/>
            <family val="2"/>
          </rPr>
          <t>Importe de los ingresos que obtiene el municipio por la prestación del servicio del registro civil en las oficinas de este, fuera del horario normal.</t>
        </r>
      </text>
    </comment>
    <comment ref="B147" authorId="2">
      <text>
        <r>
          <rPr>
            <b/>
            <sz val="12"/>
            <color indexed="81"/>
            <rFont val="Arial"/>
            <family val="2"/>
          </rPr>
          <t>Importe de los ingresos que obtiene el municipio por la prestación del servicio del registro civil a domicilio; tales como matrimonios civiles a domicilio.</t>
        </r>
      </text>
    </comment>
    <comment ref="B148"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text>
        <r>
          <rPr>
            <b/>
            <sz val="12"/>
            <color indexed="81"/>
            <rFont val="Arial"/>
            <family val="2"/>
          </rPr>
          <t>Importe de los ingresos por la expedición de extractos de actas, a solicitud del interesado.</t>
        </r>
      </text>
    </comment>
    <comment ref="B152" authorId="2">
      <text>
        <r>
          <rPr>
            <b/>
            <sz val="12"/>
            <color indexed="81"/>
            <rFont val="Arial"/>
            <family val="2"/>
          </rPr>
          <t>Importe de los ingresos por la solicitud de dictámenes de trazo, uso y destino, a solicitud del interesado; tales como el dictamen técnico de factibilidad.</t>
        </r>
      </text>
    </comment>
    <comment ref="B153"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text>
        <r>
          <rPr>
            <b/>
            <sz val="12"/>
            <color indexed="81"/>
            <rFont val="Arial"/>
            <family val="2"/>
          </rPr>
          <t>Importe de los ingresos obtenidos por la practica y expedición de deslindes de predios urbanos, con base en planos catastrales existentes.</t>
        </r>
      </text>
    </comment>
    <comment ref="B158" authorId="2">
      <text>
        <r>
          <rPr>
            <b/>
            <sz val="12"/>
            <color indexed="81"/>
            <rFont val="Arial"/>
            <family val="2"/>
          </rPr>
          <t>Importe de los ingresos obtenidos por la solicitud de dictamen de valor, practicado por el área de catastro.</t>
        </r>
      </text>
    </comment>
    <comment ref="B159"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text>
        <r>
          <rPr>
            <b/>
            <sz val="12"/>
            <color indexed="81"/>
            <rFont val="Arial"/>
            <family val="2"/>
          </rPr>
          <t>Importe de los ingresos obtenidos por servicios que se presten en horas hábiles.</t>
        </r>
      </text>
    </comment>
    <comment ref="B163" authorId="2">
      <text>
        <r>
          <rPr>
            <b/>
            <sz val="12"/>
            <color indexed="81"/>
            <rFont val="Arial"/>
            <family val="2"/>
          </rPr>
          <t>Importe de los ingresos obtenidos por servicios que se presten en horas inhábiles.</t>
        </r>
      </text>
    </comment>
    <comment ref="B164"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text>
        <r>
          <rPr>
            <b/>
            <sz val="12"/>
            <color indexed="81"/>
            <rFont val="Arial"/>
            <family val="2"/>
          </rPr>
          <t>Importe de los ingresos obtenidos por revisión de control epidemiológico, certificados de salud y certificados de casos médicos legales.</t>
        </r>
      </text>
    </comment>
    <comment ref="B166"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text>
        <r>
          <rPr>
            <b/>
            <sz val="12"/>
            <color indexed="81"/>
            <rFont val="Arial"/>
            <family val="2"/>
          </rPr>
          <t>Importe de la indemnización causada por la falta de pago oportuno de los ingresos señalados en el título de derechos de la ley de ingresos.</t>
        </r>
      </text>
    </comment>
    <comment ref="B169" authorId="2">
      <text>
        <r>
          <rPr>
            <b/>
            <sz val="12"/>
            <color indexed="81"/>
            <rFont val="Arial"/>
            <family val="2"/>
          </rPr>
          <t>Importe de la indemnización causada por la falta de pago oportuno en la fecha o dentro del plazo señalado en la ley de ingresos en el título de derechos.</t>
        </r>
      </text>
    </comment>
    <comment ref="B170"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text>
        <r>
          <rPr>
            <b/>
            <sz val="12"/>
            <color indexed="81"/>
            <rFont val="Arial"/>
            <family val="2"/>
          </rPr>
          <t>Importe de los ingresos por concepto de intereses derivados de créditos fiscales no pagados y convenidos a pagar en un plazo determinado o en parcialidades.</t>
        </r>
      </text>
    </comment>
    <comment ref="B174"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text>
        <r>
          <rPr>
            <b/>
            <sz val="12"/>
            <color indexed="81"/>
            <rFont val="Arial"/>
            <family val="2"/>
          </rPr>
          <t>Importe de otros ingresos que obtiene el municipio por concepto de accesorios de los impuestos y no están considerados en los rubros anteriores.</t>
        </r>
      </text>
    </comment>
    <comment ref="B179" authorId="2">
      <text>
        <r>
          <rPr>
            <b/>
            <sz val="12"/>
            <color indexed="81"/>
            <rFont val="Arial"/>
            <family val="2"/>
          </rPr>
          <t>Importe del ingreso obtenidos otros accesorios que no se encuentren contemplados  en los conceptos anteriores.</t>
        </r>
      </text>
    </comment>
    <comment ref="B180"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text>
        <r>
          <rPr>
            <b/>
            <sz val="12"/>
            <color indexed="81"/>
            <rFont val="Arial"/>
            <family val="2"/>
          </rPr>
          <t>Importe de los ingresos que obtenga el erario municipal por depósito de vehículos en corralones propiedad del municipio de dominio privado.</t>
        </r>
      </text>
    </comment>
    <comment ref="B197"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text>
        <r>
          <rPr>
            <b/>
            <sz val="12"/>
            <color indexed="81"/>
            <rFont val="Arial"/>
            <family val="2"/>
          </rPr>
          <t>Importe de los ingresos por productos generados cuando no se cubran los productos en la fecha o dentro plazo fijado por las disposiciones fiscales.</t>
        </r>
      </text>
    </comment>
    <comment ref="B207" authorId="2">
      <text>
        <r>
          <rPr>
            <b/>
            <sz val="12"/>
            <color indexed="81"/>
            <rFont val="Arial"/>
            <family val="2"/>
          </rPr>
          <t>Importe de otros ingresos que obtiene el municipio por concepto de accesorios de los productos y no están considerados en los rubros anteriores.</t>
        </r>
      </text>
    </comment>
    <comment ref="B208" authorId="2">
      <text>
        <r>
          <rPr>
            <b/>
            <sz val="12"/>
            <color indexed="81"/>
            <rFont val="Arial"/>
            <family val="2"/>
          </rPr>
          <t>Importe del ingreso obtenido de otros accesorios.</t>
        </r>
      </text>
    </comment>
    <comment ref="B209"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derivados de incentivos por la colaboración en el cobro de las contribuciones.</t>
        </r>
      </text>
    </comment>
    <comment ref="B213" authorId="2">
      <text>
        <r>
          <rPr>
            <b/>
            <sz val="12"/>
            <color indexed="81"/>
            <rFont val="Arial"/>
            <family val="2"/>
          </rPr>
          <t>Importe de los ingresos por sanciones no fiscales de carácter monetario.</t>
        </r>
      </text>
    </comment>
    <comment ref="B214" authorId="2">
      <text>
        <r>
          <rPr>
            <b/>
            <sz val="12"/>
            <color indexed="81"/>
            <rFont val="Arial"/>
            <family val="2"/>
          </rPr>
          <t>Importe de los ingresos obtenidos por concepto de multas derivadas de faltas distintas a las fiscales, tales como sanciones administrativas.</t>
        </r>
      </text>
    </comment>
    <comment ref="B215" authorId="2">
      <text>
        <r>
          <rPr>
            <b/>
            <sz val="12"/>
            <color indexed="81"/>
            <rFont val="Arial"/>
            <family val="2"/>
          </rPr>
          <t>Importe de los ingresos por indemnizaciones.</t>
        </r>
      </text>
    </comment>
    <comment ref="B216" authorId="2">
      <text>
        <r>
          <rPr>
            <b/>
            <sz val="12"/>
            <color indexed="81"/>
            <rFont val="Arial"/>
            <family val="2"/>
          </rPr>
          <t>Importe de los ingresos por concepto de indemnizaciones a favor del municipio.</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reintegros por ingresos de aprovechamientos por sostenimiento de las escuelas y servicio de vigilancia forestal.</t>
        </r>
      </text>
    </comment>
    <comment ref="B219" authorId="2">
      <text>
        <r>
          <rPr>
            <b/>
            <sz val="12"/>
            <color indexed="81"/>
            <rFont val="Arial"/>
            <family val="2"/>
          </rPr>
          <t>Importe de los ingresos por obras públicas que realiza el ente público.</t>
        </r>
      </text>
    </comment>
    <comment ref="B220" authorId="2">
      <text>
        <r>
          <rPr>
            <b/>
            <sz val="12"/>
            <color indexed="81"/>
            <rFont val="Arial"/>
            <family val="2"/>
          </rPr>
          <t>Importe de los ingresos por obras públicas que realiza el ente público, provenientes de terceros para obras o servicios.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por aplicación de gravámenes sobre herencias, legados y donaciones.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text>
        <r>
          <rPr>
            <b/>
            <sz val="12"/>
            <color indexed="81"/>
            <rFont val="Arial"/>
            <family val="2"/>
          </rPr>
          <t>Importe de los ingresos por aprovechamientos generados cuando no se cubran los aprovechamientos en la fecha o dentro del plazo fijado por las disposiciones fiscales.</t>
        </r>
      </text>
    </comment>
    <comment ref="B230" authorId="2">
      <text>
        <r>
          <rPr>
            <b/>
            <sz val="12"/>
            <color indexed="81"/>
            <rFont val="Arial"/>
            <family val="2"/>
          </rPr>
          <t>Importe de otros ingresos que obtiene el municipio por concepto de accesorios de los aprovechamientos y no están considerados en los rubros anteriores.</t>
        </r>
      </text>
    </comment>
    <comment ref="B231" authorId="2">
      <text>
        <r>
          <rPr>
            <b/>
            <sz val="12"/>
            <color indexed="81"/>
            <rFont val="Arial"/>
            <family val="2"/>
          </rPr>
          <t>Importe del ingreso obtenido de otros accesorios.</t>
        </r>
      </text>
    </comment>
    <comment ref="B232"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3">
      <text>
        <r>
          <rPr>
            <b/>
            <sz val="12"/>
            <color indexed="81"/>
            <rFont val="Arial"/>
            <family val="2"/>
          </rPr>
          <t>Ingresos propios que obtienen los organismo descentralizados que conforman el sector paraestatal, derivados de sus actividades producidas por bienes y servicios.</t>
        </r>
      </text>
    </comment>
    <comment ref="B235" authorId="2">
      <text>
        <r>
          <rPr>
            <b/>
            <sz val="12"/>
            <color indexed="81"/>
            <rFont val="Arial"/>
            <family val="2"/>
          </rPr>
          <t>Importe de los ingresos por venta de bienes y servicios producidos en establecimientos del gobierno.</t>
        </r>
      </text>
    </comment>
    <comment ref="B236" authorId="3">
      <text>
        <r>
          <rPr>
            <b/>
            <sz val="12"/>
            <color indexed="81"/>
            <rFont val="Arial"/>
            <family val="2"/>
          </rPr>
          <t>Ingresos propios que obtienen los organismo descentralizados que conforman el sector paraestatal, derivados de sus actividades producidas por bienes y servicios.</t>
        </r>
      </text>
    </comment>
    <comment ref="B237" authorId="2">
      <text>
        <r>
          <rPr>
            <b/>
            <sz val="12"/>
            <color indexed="81"/>
            <rFont val="Arial"/>
            <family val="2"/>
          </rPr>
          <t>Importe de los ingresos por concepto de venta de bienes y servicios de organismos descentralizados para fines de asistencia o seguridad social.</t>
        </r>
      </text>
    </comment>
    <comment ref="B238" authorId="3">
      <text>
        <r>
          <rPr>
            <b/>
            <sz val="12"/>
            <color indexed="81"/>
            <rFont val="Arial"/>
            <family val="2"/>
          </rPr>
          <t xml:space="preserve">Ingresos propios producidos en establecimientos del gobierno central derivadas de sus actividades. </t>
        </r>
      </text>
    </comment>
    <comment ref="B239" authorId="2">
      <text>
        <r>
          <rPr>
            <b/>
            <sz val="12"/>
            <color indexed="81"/>
            <rFont val="Arial"/>
            <family val="2"/>
          </rPr>
          <t>Importe de los ingresos por impuestos causados en ejercicios fiscales anteriores pendientes de liquidación o de pago, los cuales se captan en un ejercicio posterior.</t>
        </r>
      </text>
    </comment>
    <comment ref="B240" authorId="3">
      <text>
        <r>
          <rPr>
            <b/>
            <sz val="12"/>
            <color indexed="81"/>
            <rFont val="Arial"/>
            <family val="2"/>
          </rPr>
          <t>Comprende el importe de los ingresos causados en ejercicios fiscales anteriores pendientes de liquidación o de pago, los cuales se captan en un ejercicio posterior.</t>
        </r>
      </text>
    </comment>
    <comment ref="B241" authorId="2">
      <text>
        <r>
          <rPr>
            <b/>
            <sz val="12"/>
            <color indexed="81"/>
            <rFont val="Arial"/>
            <family val="2"/>
          </rPr>
          <t>Importe de los ingresos por impuestos causados en ejercicios fiscales anteriores pendientes de liquidación o de pago, los cuales se captan en un ejercicio posterior.</t>
        </r>
      </text>
    </comment>
    <comment ref="B242"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text>
        <r>
          <rPr>
            <b/>
            <sz val="12"/>
            <color indexed="81"/>
            <rFont val="Arial"/>
            <family val="2"/>
          </rPr>
          <t>Importe de los ingresos de las Entidades Federativas y Municipios que se derivan del Sistema Nacional de Coordinación Fiscal federal.</t>
        </r>
      </text>
    </comment>
    <comment ref="B247" authorId="2">
      <text>
        <r>
          <rPr>
            <b/>
            <sz val="12"/>
            <color indexed="81"/>
            <rFont val="Arial"/>
            <family val="2"/>
          </rPr>
          <t>Importe de los ingresos de los Municipios que se derivan del Sistema Nacional de Coordinación Fiscal Estatal.</t>
        </r>
      </text>
    </comment>
    <comment ref="B248" authorId="3">
      <text>
        <r>
          <rPr>
            <b/>
            <sz val="12"/>
            <color indexed="81"/>
            <rFont val="Arial"/>
            <family val="2"/>
          </rPr>
          <t>Importe de los ingresos de las Entidades Federativas y Municipios que se derivan del Sistema Nacional de Coordinación Fiscal.</t>
        </r>
      </text>
    </comment>
    <comment ref="B249"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text>
        <r>
          <rPr>
            <b/>
            <sz val="12"/>
            <color indexed="81"/>
            <rFont val="Arial"/>
            <family val="2"/>
          </rPr>
          <t xml:space="preserve">Importe del ingreso por convenios celebrados por el municipio con entidades públicas o de la iniciativa privada.
</t>
        </r>
      </text>
    </comment>
    <comment ref="B259"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text>
        <r>
          <rPr>
            <b/>
            <sz val="12"/>
            <color indexed="81"/>
            <rFont val="Arial"/>
            <family val="2"/>
          </rPr>
          <t>Importe de los ingresos por el ente público contenidos en el presupuesto de egresos con el objeto de sufragar gastos inherentes a sus atribuciones.</t>
        </r>
      </text>
    </comment>
    <comment ref="B261"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text>
        <r>
          <rPr>
            <b/>
            <sz val="12"/>
            <color indexed="81"/>
            <rFont val="Arial"/>
            <family val="2"/>
          </rPr>
          <t>Importe de los ingresos para el desarrollo de actividades prioritarias de interés general a través del ente público a los diferentes sectores de la sociedad.</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text>
        <r>
          <rPr>
            <b/>
            <sz val="12"/>
            <color indexed="81"/>
            <rFont val="Arial"/>
            <family val="2"/>
          </rPr>
          <t xml:space="preserve">Importe del ingreso que obtiene el Estado por donaciones de terceros para ayudas sociales a favor de la comunidad.
</t>
        </r>
      </text>
    </comment>
    <comment ref="B271" authorId="2">
      <text>
        <r>
          <rPr>
            <b/>
            <sz val="12"/>
            <color indexed="81"/>
            <rFont val="Arial"/>
            <family val="2"/>
          </rPr>
          <t>Importe de los ingresos obtenidos de terceros en efectivo para fines de ayudas sociales.</t>
        </r>
      </text>
    </comment>
    <comment ref="B272" authorId="2">
      <text>
        <r>
          <rPr>
            <b/>
            <sz val="12"/>
            <color indexed="81"/>
            <rFont val="Arial"/>
            <family val="2"/>
          </rPr>
          <t>Importe de los ingresos obtenidos de terceros en especie para fines de ayudas sociales.</t>
        </r>
      </text>
    </comment>
    <comment ref="B273"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mandatos y análogos para fines económicos y sociales.</t>
        </r>
      </text>
    </comment>
    <comment ref="B276" authorId="2">
      <text>
        <r>
          <rPr>
            <b/>
            <sz val="12"/>
            <color indexed="81"/>
            <rFont val="Arial"/>
            <family val="2"/>
          </rPr>
          <t>Importe de los ingresos por concepto de transferencias a fideicomisos para fines económicos y sociales.</t>
        </r>
      </text>
    </comment>
    <comment ref="B277"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text>
        <r>
          <rPr>
            <b/>
            <sz val="12"/>
            <color indexed="81"/>
            <rFont val="Arial"/>
            <family val="2"/>
          </rPr>
          <t xml:space="preserve">Importe del ingreso obtenido por otras disposiciones  que no se encuentren contempladas  en los conceptos anteriores.
</t>
        </r>
      </text>
    </comment>
    <comment ref="B279"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Comprende el importe de los ingresos por concepto de utilidades por participación patrimonial e intereses generados</t>
        </r>
      </text>
    </comment>
    <comment ref="B282" authorId="0">
      <text>
        <r>
          <rPr>
            <b/>
            <sz val="11"/>
            <color indexed="81"/>
            <rFont val="Tahoma"/>
            <family val="2"/>
          </rPr>
          <t>Importe de los ingresos obtenidos diferentes a las utilidades por participación patrimonial e intereses ganados, no incluido en las cuentas anteriores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Importe a favor por el tipo de cambio de la moneda con respecto a otro país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text>
        <r>
          <rPr>
            <b/>
            <sz val="12"/>
            <color indexed="81"/>
            <rFont val="Arial"/>
            <family val="2"/>
          </rPr>
          <t xml:space="preserve">Ingresos obtenidos por contratar y ejercer créditos, empréstitos y otras formas de financiamientos.
</t>
        </r>
      </text>
    </comment>
    <comment ref="B290" authorId="2">
      <text>
        <r>
          <rPr>
            <b/>
            <sz val="12"/>
            <color indexed="81"/>
            <rFont val="Arial"/>
            <family val="2"/>
          </rPr>
          <t>Ingresos obtenidos por contratar y ejercer créditos, empréstitos y otras formas de financiamientos , con la banca oficial.</t>
        </r>
      </text>
    </comment>
    <comment ref="B291" authorId="2">
      <text>
        <r>
          <rPr>
            <b/>
            <sz val="12"/>
            <color indexed="81"/>
            <rFont val="Arial"/>
            <family val="2"/>
          </rPr>
          <t xml:space="preserve">Ingresos obtenidos por contratar y ejercer créditos, empréstitos y otras formas de financiamientos con la banca comercial.
</t>
        </r>
      </text>
    </comment>
    <comment ref="B292" authorId="2">
      <text>
        <r>
          <rPr>
            <b/>
            <sz val="12"/>
            <color indexed="81"/>
            <rFont val="Arial"/>
            <family val="2"/>
          </rPr>
          <t xml:space="preserve">Importe del ingreso obtenido por otros financiamientos  que no se encuentren contemplados  en los conceptos anteriores.
</t>
        </r>
      </text>
    </comment>
    <comment ref="B293" authorId="2">
      <text>
        <r>
          <rPr>
            <b/>
            <sz val="12"/>
            <color indexed="81"/>
            <rFont val="Arial"/>
            <family val="2"/>
          </rPr>
          <t>Ingresos que obtiene el Estado por la suma de las deudas que tiene con otras entidades.</t>
        </r>
      </text>
    </comment>
  </commentList>
</comments>
</file>

<file path=xl/comments6.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6"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text>
        <r>
          <rPr>
            <b/>
            <sz val="12"/>
            <color indexed="81"/>
            <rFont val="Arial"/>
            <family val="2"/>
          </rPr>
          <t>Asignaciones destinadas a la adquisición de madera y sus derivados.</t>
        </r>
        <r>
          <rPr>
            <sz val="12"/>
            <color indexed="81"/>
            <rFont val="Arial"/>
            <family val="2"/>
          </rPr>
          <t xml:space="preserve">
</t>
        </r>
      </text>
    </comment>
    <comment ref="B72" authorId="1">
      <text>
        <r>
          <rPr>
            <b/>
            <sz val="12"/>
            <color indexed="81"/>
            <rFont val="Arial"/>
            <family val="2"/>
          </rPr>
          <t>Asignaciones destinadas a la adquisición de vidrio plano, templado, inastillable y otros vidrios laminados; espejos; envases y artículos de vidrio y fibra de vidrio.</t>
        </r>
      </text>
    </comment>
    <comment ref="B73"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text>
        <r>
          <rPr>
            <b/>
            <sz val="12"/>
            <color indexed="81"/>
            <rFont val="Arial"/>
            <family val="2"/>
          </rPr>
          <t>Asignaciones destinadas a cubrir el alquiler de terrenos.</t>
        </r>
      </text>
    </comment>
    <comment ref="B121"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text>
        <r>
          <rPr>
            <b/>
            <sz val="12"/>
            <color indexed="81"/>
            <rFont val="Arial"/>
            <family val="2"/>
          </rPr>
          <t>Asignaciones destinadas para la atención de gastos corrientes de establecimientos de enseñanza.</t>
        </r>
      </text>
    </comment>
    <comment ref="B224"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text>
        <r>
          <rPr>
            <b/>
            <sz val="12"/>
            <color indexed="81"/>
            <rFont val="Arial"/>
            <family val="2"/>
          </rPr>
          <t>Asignaciones destinadas a promover el cooperativismo.</t>
        </r>
        <r>
          <rPr>
            <sz val="12"/>
            <color indexed="81"/>
            <rFont val="Arial"/>
            <family val="2"/>
          </rPr>
          <t xml:space="preserve">
</t>
        </r>
      </text>
    </comment>
    <comment ref="B227"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text>
        <r>
          <rPr>
            <b/>
            <sz val="12"/>
            <color indexed="81"/>
            <rFont val="Arial"/>
            <family val="2"/>
          </rPr>
          <t>Asignaciones destinadas a la adquisición de ovinos y caprinos.</t>
        </r>
        <r>
          <rPr>
            <sz val="12"/>
            <color indexed="81"/>
            <rFont val="Arial"/>
            <family val="2"/>
          </rPr>
          <t xml:space="preserve">
</t>
        </r>
      </text>
    </comment>
    <comment ref="B291"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text>
        <r>
          <rPr>
            <b/>
            <sz val="12"/>
            <color indexed="81"/>
            <rFont val="Arial"/>
            <family val="2"/>
          </rPr>
          <t>Asignaciones a fideicomisos de municipios con fines de política económica.</t>
        </r>
        <r>
          <rPr>
            <sz val="12"/>
            <color indexed="81"/>
            <rFont val="Arial"/>
            <family val="2"/>
          </rPr>
          <t xml:space="preserve">
</t>
        </r>
      </text>
    </comment>
    <comment ref="B373"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text>
        <r>
          <rPr>
            <b/>
            <sz val="12"/>
            <color indexed="81"/>
            <rFont val="Arial"/>
            <family val="2"/>
          </rPr>
          <t>Asignaciones destinadas a colocaciones a largo plazo en moneda nacional.</t>
        </r>
        <r>
          <rPr>
            <sz val="12"/>
            <color indexed="81"/>
            <rFont val="Arial"/>
            <family val="2"/>
          </rPr>
          <t xml:space="preserve">
</t>
        </r>
      </text>
    </comment>
    <comment ref="B376"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7.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8.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9.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4"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sharedStrings.xml><?xml version="1.0" encoding="utf-8"?>
<sst xmlns="http://schemas.openxmlformats.org/spreadsheetml/2006/main" count="4599" uniqueCount="2481">
  <si>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</si>
  <si>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</si>
  <si>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</si>
  <si>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</si>
  <si>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</si>
  <si>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</si>
  <si>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</si>
  <si>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</si>
  <si>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</si>
  <si>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</si>
  <si>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</si>
  <si>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</si>
  <si>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</si>
  <si>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</si>
  <si>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</si>
  <si>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</si>
  <si>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</si>
  <si>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</si>
  <si>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</si>
  <si>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</si>
  <si>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</si>
  <si>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</si>
  <si>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</si>
  <si>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</si>
  <si>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</si>
  <si>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</si>
  <si>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</si>
  <si>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</si>
  <si>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</si>
  <si>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</si>
  <si>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</si>
  <si>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</si>
  <si>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</si>
  <si>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</si>
  <si>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</si>
  <si>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</si>
  <si>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</si>
  <si>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</si>
  <si>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</si>
  <si>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</si>
  <si>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</si>
  <si>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</si>
  <si>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</si>
  <si>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</si>
  <si>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</si>
  <si>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</si>
  <si>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</si>
  <si>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</si>
  <si>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</si>
  <si>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</si>
  <si>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</si>
  <si>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</si>
  <si>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</si>
  <si>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</si>
  <si>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</si>
  <si>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</si>
  <si>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</si>
  <si>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</si>
  <si>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</si>
  <si>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</si>
  <si>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</si>
  <si>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</si>
  <si>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</si>
  <si>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</si>
  <si>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</si>
  <si>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</si>
  <si>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</si>
  <si>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</si>
  <si>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</si>
  <si>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</si>
  <si>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</si>
  <si>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</si>
  <si>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</si>
  <si>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</si>
  <si>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</si>
  <si>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</si>
  <si>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</si>
  <si>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</si>
  <si>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</si>
  <si>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</si>
  <si>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</si>
  <si>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</si>
  <si>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</si>
  <si>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</si>
  <si>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</si>
  <si>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</si>
  <si>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</si>
  <si>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</si>
  <si>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</si>
  <si>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</si>
  <si>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</si>
  <si>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</si>
  <si>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</si>
  <si>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</si>
  <si>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</si>
  <si>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</si>
  <si>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</si>
  <si>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</si>
  <si>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</si>
  <si>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</si>
  <si>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</si>
  <si>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</si>
  <si>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</si>
  <si>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</si>
  <si>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</si>
  <si>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</si>
  <si>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</si>
  <si>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</si>
  <si>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</si>
  <si>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</si>
  <si>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</si>
  <si>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</si>
  <si>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</si>
  <si>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</si>
  <si>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</si>
  <si>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</si>
  <si>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</si>
  <si>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</si>
  <si>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</si>
  <si>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</si>
  <si>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</si>
  <si>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</si>
  <si>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</si>
  <si>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</si>
  <si>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</si>
  <si>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</si>
  <si>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</si>
  <si>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</si>
  <si>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</si>
  <si>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</si>
  <si>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</si>
  <si>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</si>
  <si>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</si>
  <si>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</si>
  <si>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</si>
  <si>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</si>
  <si>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</si>
  <si>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</si>
  <si>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</si>
  <si>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</si>
  <si>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</si>
  <si>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</si>
  <si>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</si>
  <si>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</si>
  <si>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</si>
  <si>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</si>
  <si>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</si>
  <si>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</si>
  <si>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</si>
  <si>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</si>
  <si>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</si>
  <si>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</si>
  <si>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</si>
  <si>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</si>
  <si>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</si>
  <si>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</si>
  <si>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</si>
  <si>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</si>
  <si>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</si>
  <si>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</si>
  <si>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</si>
  <si>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</si>
  <si>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</si>
  <si>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</si>
  <si>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</si>
  <si>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</si>
  <si>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</si>
  <si>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</si>
  <si>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</si>
  <si>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</si>
  <si>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</si>
  <si>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</si>
  <si>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</si>
  <si>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</si>
  <si>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</si>
  <si>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</si>
  <si>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</si>
  <si>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</si>
  <si>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</si>
  <si>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</si>
  <si>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</si>
  <si>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</si>
  <si>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</si>
  <si>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</si>
  <si>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</si>
  <si>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</si>
  <si>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</si>
  <si>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</si>
  <si>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</si>
  <si>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</si>
  <si>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</si>
  <si>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</si>
  <si>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</si>
  <si>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</si>
  <si>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</si>
  <si>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</si>
  <si>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</si>
  <si>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</si>
  <si>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</si>
  <si>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</si>
  <si>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</si>
  <si>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</si>
  <si>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</si>
  <si>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</si>
  <si>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</si>
  <si>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</si>
  <si>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</si>
  <si>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</si>
  <si>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</si>
  <si>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</si>
  <si>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</si>
  <si>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</si>
  <si>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</si>
  <si>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</si>
  <si>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</si>
  <si>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</si>
  <si>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</si>
  <si>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</si>
  <si>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</si>
  <si>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</si>
  <si>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</si>
  <si>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</si>
  <si>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</si>
  <si>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</si>
  <si>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</si>
  <si>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</si>
  <si>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</si>
  <si>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</si>
  <si>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</si>
  <si>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</si>
  <si>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</si>
  <si>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</si>
  <si>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</si>
  <si>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</si>
  <si>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</si>
  <si>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</si>
  <si>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</si>
  <si>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</si>
  <si>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</si>
  <si>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</si>
  <si>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</si>
  <si>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</si>
  <si>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</si>
  <si>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</si>
  <si>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</si>
  <si>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</si>
  <si>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</si>
  <si>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</si>
  <si>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</si>
  <si>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</si>
  <si>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</si>
  <si>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</si>
  <si>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</si>
  <si>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</si>
  <si>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</si>
  <si>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</si>
  <si>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</si>
  <si>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</si>
  <si>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</si>
  <si>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</si>
  <si>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</si>
  <si>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</si>
  <si>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</si>
  <si>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</si>
  <si>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</si>
  <si>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</si>
  <si>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</si>
  <si>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</si>
  <si>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</si>
  <si>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</si>
  <si>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</si>
  <si>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</si>
  <si>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</si>
  <si>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</si>
  <si>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</si>
  <si>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</si>
  <si>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</si>
  <si>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</si>
  <si>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</si>
  <si>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</si>
  <si>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</si>
  <si>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</si>
  <si>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</si>
  <si>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</si>
  <si>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</si>
  <si>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</si>
  <si>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</si>
  <si>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</si>
  <si>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</si>
  <si>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</si>
  <si>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</si>
  <si>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</si>
  <si>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</si>
  <si>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</si>
  <si>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</si>
  <si>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</si>
  <si>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</si>
  <si>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</si>
  <si>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</si>
  <si>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</si>
  <si>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</si>
  <si>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</si>
  <si>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</si>
  <si>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</si>
  <si>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</si>
  <si>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</si>
  <si>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</si>
  <si>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</si>
  <si>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</si>
  <si>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</si>
  <si>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</si>
  <si>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</si>
  <si>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</si>
  <si>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</si>
  <si>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</si>
  <si>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</si>
  <si>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</si>
  <si>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</si>
  <si>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</si>
  <si>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</si>
  <si>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</si>
  <si>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</si>
  <si>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</si>
  <si>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</si>
  <si>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</si>
  <si>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</si>
  <si>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</si>
  <si>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</si>
  <si>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</si>
  <si>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</si>
  <si>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</si>
  <si>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</si>
  <si>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</si>
  <si>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</si>
  <si>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</si>
  <si>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</si>
  <si>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</si>
  <si>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</si>
  <si>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</si>
  <si>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</si>
  <si>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</si>
  <si>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</si>
  <si>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</si>
  <si>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</si>
  <si>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</si>
  <si>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</si>
  <si>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</si>
  <si>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</si>
  <si>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</si>
  <si>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</si>
  <si>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</si>
  <si>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</si>
  <si>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</si>
  <si>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</si>
  <si>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</si>
  <si>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</si>
  <si>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</si>
  <si>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</si>
  <si>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</si>
  <si>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</si>
  <si>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</si>
  <si>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</si>
  <si>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</si>
  <si>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</si>
  <si>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</si>
  <si>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</si>
  <si>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</si>
  <si>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</si>
  <si>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</si>
  <si>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</si>
  <si>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</si>
  <si>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</si>
  <si>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</si>
  <si>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</si>
  <si>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</si>
  <si>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</si>
  <si>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</si>
  <si>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</si>
  <si>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</si>
  <si>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</si>
  <si>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</si>
  <si>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</si>
  <si>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</si>
  <si>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</si>
  <si>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</si>
  <si>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</si>
  <si>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</si>
  <si>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</si>
  <si>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</si>
  <si>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</si>
  <si>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</si>
  <si>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</si>
  <si>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</si>
  <si>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</si>
  <si>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</si>
  <si>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</si>
  <si>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</si>
  <si>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</si>
  <si>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</si>
  <si>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</si>
  <si>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</si>
  <si>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</si>
  <si>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</si>
  <si>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</si>
  <si>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</si>
  <si>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</si>
  <si>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</si>
  <si>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</si>
  <si>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</si>
  <si>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</si>
  <si>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</si>
  <si>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</si>
  <si>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</si>
  <si>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</si>
  <si>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</si>
  <si>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</si>
  <si>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</si>
  <si>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</si>
  <si>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</si>
  <si>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</si>
  <si>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</si>
  <si>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</si>
  <si>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</si>
  <si>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</si>
  <si>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</si>
  <si>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</si>
  <si>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</si>
  <si>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</si>
  <si>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</si>
  <si>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</si>
  <si>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</si>
  <si>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</si>
  <si>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</si>
  <si>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</si>
  <si>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</si>
  <si>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</si>
  <si>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</si>
  <si>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</si>
  <si>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</si>
  <si>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</si>
  <si>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</si>
  <si>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</si>
  <si>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</si>
  <si>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</si>
  <si>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</si>
  <si>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</si>
  <si>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</si>
  <si>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</si>
  <si>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</si>
  <si>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</si>
  <si>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</si>
  <si>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</si>
  <si>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</si>
  <si>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</si>
  <si>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</si>
  <si>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</si>
  <si>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</si>
  <si>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</si>
  <si>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</si>
  <si>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</si>
  <si>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</si>
  <si>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</si>
  <si>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</si>
  <si>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</si>
  <si>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</si>
  <si>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</si>
  <si>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</si>
  <si>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</si>
  <si>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</si>
  <si>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</si>
  <si>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</si>
  <si>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</si>
  <si>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</si>
  <si>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</si>
  <si>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</si>
  <si>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</si>
  <si>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</si>
  <si>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</si>
  <si>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</si>
  <si>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</si>
  <si>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</si>
  <si>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</si>
  <si>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</si>
  <si>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</si>
  <si>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</si>
  <si>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</si>
  <si>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</si>
  <si>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</si>
  <si>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</si>
  <si>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</si>
  <si>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</si>
  <si>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</si>
  <si>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</si>
  <si>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</si>
  <si>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</si>
  <si>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</si>
  <si>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</si>
  <si>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</si>
  <si>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</si>
  <si>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</si>
  <si>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</si>
  <si>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</si>
  <si>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</si>
  <si>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</si>
  <si>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</si>
  <si>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</si>
  <si>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</si>
  <si>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</si>
  <si>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</si>
  <si>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</si>
  <si>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</si>
  <si>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</si>
  <si>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</si>
  <si>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</si>
  <si>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</si>
  <si>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</si>
  <si>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</si>
  <si>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</si>
  <si>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</si>
  <si>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</si>
  <si>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</si>
  <si>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</si>
  <si>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</si>
  <si>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</si>
  <si>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</si>
  <si>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</si>
  <si>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</si>
  <si>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</si>
  <si>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</si>
  <si>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</si>
  <si>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</si>
  <si>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</si>
  <si>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</si>
  <si>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</si>
  <si>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</si>
  <si>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</si>
  <si>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</si>
  <si>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</si>
  <si>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</si>
  <si>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</si>
  <si>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</si>
  <si>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</si>
  <si>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</si>
  <si>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</si>
  <si>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</si>
  <si>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</si>
  <si>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</si>
  <si>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</si>
  <si>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</si>
  <si>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</si>
  <si>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</si>
  <si>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</si>
  <si>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</si>
  <si>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</si>
  <si>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</si>
  <si>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</si>
  <si>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</si>
  <si>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</si>
  <si>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</si>
  <si>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</si>
  <si>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</si>
  <si>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</si>
  <si>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</si>
  <si>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</si>
  <si>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</si>
  <si>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</si>
  <si>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</si>
  <si>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</si>
  <si>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</si>
  <si>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</si>
  <si>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</si>
  <si>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</si>
  <si>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</si>
  <si>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</si>
  <si>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</si>
  <si>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</si>
  <si>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</si>
  <si>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</si>
  <si>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</si>
  <si>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</si>
  <si>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</si>
  <si>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</si>
  <si>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</si>
  <si>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</si>
  <si>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</si>
  <si>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</si>
  <si>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</si>
  <si>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</si>
  <si>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</si>
  <si>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</si>
  <si>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</si>
  <si>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</si>
  <si>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</si>
  <si>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</si>
  <si>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</si>
  <si>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</si>
  <si>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</si>
  <si>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</si>
  <si>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</si>
  <si>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</si>
  <si>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</si>
  <si>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</si>
  <si>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</si>
  <si>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</si>
  <si>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</si>
  <si>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</si>
  <si>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</si>
  <si>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</si>
  <si>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</si>
  <si>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</si>
  <si>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</si>
  <si>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</si>
  <si>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</si>
  <si>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</si>
  <si>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</si>
  <si>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</si>
  <si>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</si>
  <si>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</si>
  <si>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</si>
  <si>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</si>
  <si>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</si>
  <si>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</si>
  <si>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</si>
  <si>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</si>
  <si>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</si>
  <si>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</si>
  <si>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</si>
  <si>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</si>
  <si>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</si>
  <si>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</si>
  <si>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</si>
  <si>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</si>
  <si>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</si>
  <si>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</si>
  <si>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</si>
  <si>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</si>
  <si>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</si>
  <si>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</si>
  <si>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</si>
  <si>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</si>
  <si>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</si>
  <si>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</si>
  <si>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</si>
  <si>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</si>
  <si>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</si>
  <si>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</si>
  <si>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</si>
  <si>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</si>
  <si>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</si>
  <si>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</si>
  <si>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</si>
  <si>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</si>
  <si>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</si>
  <si>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</si>
  <si>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</si>
  <si>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</si>
  <si>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</si>
  <si>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</si>
  <si>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</si>
  <si>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</si>
  <si>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</si>
  <si>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</si>
  <si>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</si>
  <si>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</si>
  <si>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</si>
  <si>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</si>
  <si>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</si>
  <si>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</si>
  <si>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</si>
  <si>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</si>
  <si>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</si>
  <si>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</si>
  <si>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</si>
  <si>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</si>
  <si>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</si>
  <si>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</si>
  <si>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</si>
  <si>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</si>
  <si>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</si>
  <si>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</si>
  <si>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</si>
  <si>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</si>
  <si>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</si>
  <si>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</si>
  <si>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</si>
  <si>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</si>
  <si>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</si>
  <si>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</si>
  <si>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</si>
  <si>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</si>
  <si>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</si>
  <si>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</si>
  <si>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</si>
  <si>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</si>
  <si>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</si>
  <si>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</si>
  <si>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</si>
  <si>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</si>
  <si>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</si>
  <si>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</si>
  <si>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</si>
  <si>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</si>
  <si>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</si>
  <si>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</si>
  <si>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</si>
  <si>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</si>
  <si>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</si>
  <si>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</si>
  <si>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</si>
  <si>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</si>
  <si>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</si>
  <si>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</si>
  <si>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</si>
  <si>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</si>
  <si>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</si>
  <si>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</si>
  <si>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</si>
  <si>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</si>
  <si>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</si>
  <si>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</si>
  <si>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</si>
  <si>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</si>
  <si>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</si>
  <si>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</si>
  <si>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</si>
  <si>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</si>
  <si>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</si>
  <si>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</si>
  <si>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</si>
  <si>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</si>
  <si>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</si>
  <si>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</si>
  <si>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</si>
  <si>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</si>
  <si>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</si>
  <si>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</si>
  <si>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</si>
  <si>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</si>
  <si>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</si>
  <si>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</si>
  <si>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</si>
  <si>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</si>
  <si>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</si>
  <si>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</si>
  <si>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</si>
  <si>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</si>
  <si>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</si>
  <si>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</si>
  <si>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</si>
  <si>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</si>
  <si>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</si>
  <si>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</si>
  <si>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</si>
  <si>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</si>
  <si>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</si>
  <si>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</si>
  <si>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</si>
  <si>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</si>
  <si>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</si>
  <si>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</si>
  <si>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</si>
  <si>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</si>
  <si>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</si>
  <si>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</si>
  <si>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</si>
  <si>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</si>
  <si>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</si>
  <si>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</si>
  <si>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</si>
  <si>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</si>
  <si>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</si>
  <si>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</si>
  <si>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</si>
  <si>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</si>
  <si>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</si>
  <si>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</si>
  <si>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</si>
  <si>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</si>
  <si>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</si>
  <si>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</si>
  <si>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</si>
  <si>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</si>
  <si>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</si>
  <si>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</si>
  <si>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</si>
  <si>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</si>
  <si>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</si>
  <si>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</si>
  <si>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</si>
  <si>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</si>
  <si>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</si>
  <si>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</si>
  <si>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</si>
  <si>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</si>
  <si>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</si>
  <si>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</si>
  <si>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</si>
  <si>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</si>
  <si>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</si>
  <si>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</si>
  <si>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</si>
  <si>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</si>
  <si>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</si>
  <si>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</si>
  <si>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</si>
  <si>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</si>
  <si>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</si>
  <si>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</si>
  <si>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</si>
  <si>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</si>
  <si>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</si>
  <si>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</si>
  <si>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</si>
  <si>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</si>
  <si>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</si>
  <si>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</si>
  <si>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</si>
  <si>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</si>
  <si>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</si>
  <si>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</si>
  <si>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</si>
  <si>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</si>
  <si>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</si>
  <si>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</si>
  <si>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</si>
  <si>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</si>
  <si>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</si>
  <si>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</si>
  <si>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</si>
  <si>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</si>
  <si>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</si>
  <si>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</si>
  <si>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</si>
  <si>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</si>
  <si>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</si>
  <si>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</si>
  <si>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</si>
  <si>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</si>
  <si>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</si>
  <si>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</si>
  <si>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</si>
  <si>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</si>
  <si>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</si>
  <si>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</si>
  <si>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</si>
  <si>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</si>
  <si>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</si>
  <si>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</si>
  <si>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</si>
  <si>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</si>
  <si>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</si>
  <si>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</si>
  <si>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</si>
  <si>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</si>
  <si>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</si>
  <si>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</si>
  <si>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</si>
  <si>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</si>
  <si>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</si>
  <si>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</si>
  <si>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</si>
  <si>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</si>
  <si>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</si>
  <si>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</si>
  <si>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</si>
  <si>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</si>
  <si>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</si>
  <si>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</si>
  <si>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</si>
  <si>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</si>
  <si>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</si>
  <si>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</si>
  <si>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</si>
  <si>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</si>
  <si>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</si>
  <si>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</si>
  <si>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</si>
  <si>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</si>
  <si>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</si>
  <si>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</si>
  <si>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</si>
  <si>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</si>
  <si>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</si>
  <si>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</si>
  <si>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</si>
  <si>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</si>
  <si>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</si>
  <si>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</si>
  <si>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</si>
  <si>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</si>
  <si>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</si>
  <si>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</si>
  <si>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</si>
  <si>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</si>
  <si>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</si>
  <si>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</si>
  <si>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</si>
  <si>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</si>
  <si>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</si>
  <si>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</si>
  <si>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</si>
  <si>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</si>
  <si>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</si>
  <si>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</si>
  <si>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</si>
  <si>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</si>
  <si>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</si>
  <si>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</si>
  <si>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</si>
  <si>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</si>
  <si>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</si>
  <si>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</si>
  <si>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</si>
  <si>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</si>
  <si>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</si>
  <si>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</si>
  <si>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</si>
  <si>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</si>
  <si>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</si>
  <si>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</si>
  <si>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</si>
  <si>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</si>
  <si>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</si>
  <si>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</si>
  <si>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</si>
  <si>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</si>
  <si>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</si>
  <si>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</si>
  <si>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</si>
  <si>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</si>
  <si>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</si>
  <si>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</si>
  <si>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</si>
  <si>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</si>
  <si>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</si>
  <si>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</si>
  <si>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</si>
  <si>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</si>
  <si>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</si>
  <si>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</si>
  <si>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</si>
  <si>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</si>
  <si>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</si>
  <si>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</si>
  <si>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</si>
  <si>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</si>
  <si>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</si>
  <si>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</si>
  <si>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</si>
  <si>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</si>
  <si>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</si>
  <si>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</si>
  <si>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</si>
  <si>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</si>
  <si>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</si>
  <si>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</si>
  <si>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</si>
  <si>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</si>
  <si>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</si>
  <si>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</si>
  <si>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</si>
  <si>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</si>
  <si>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</si>
  <si>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</si>
  <si>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</si>
  <si>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</si>
  <si>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</si>
  <si>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</si>
  <si>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</si>
  <si>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</si>
  <si>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</si>
  <si>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</si>
  <si>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</si>
  <si>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</si>
  <si>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</si>
  <si>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</si>
  <si>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</si>
  <si>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</si>
  <si>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</si>
  <si>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</si>
  <si>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</si>
  <si>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</si>
  <si>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</si>
  <si>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</si>
  <si>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</si>
  <si>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</si>
  <si>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</si>
  <si>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</si>
  <si>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</si>
  <si>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</si>
  <si>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</si>
  <si>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</si>
  <si>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</si>
  <si>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</si>
  <si>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</si>
  <si>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</si>
  <si>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</si>
  <si>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</si>
  <si>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</si>
  <si>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</si>
  <si>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</si>
  <si>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</si>
  <si>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</si>
  <si>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</si>
  <si>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</si>
  <si>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</si>
  <si>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</si>
  <si>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</si>
  <si>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</si>
  <si>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</si>
  <si>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</si>
  <si>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</si>
  <si>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</si>
  <si>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</si>
  <si>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</si>
  <si>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</si>
  <si>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</si>
  <si>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</si>
  <si>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</si>
  <si>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</si>
  <si>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</si>
  <si>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</si>
  <si>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</si>
  <si>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</si>
  <si>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</si>
  <si>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</si>
  <si>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</si>
  <si>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</si>
  <si>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</si>
  <si>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</si>
  <si>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</si>
  <si>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</si>
  <si>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</si>
  <si>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</si>
  <si>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</si>
  <si>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</si>
  <si>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</si>
  <si>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</si>
  <si>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</si>
  <si>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</si>
  <si>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</si>
  <si>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</si>
  <si>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</si>
  <si>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</si>
  <si>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</si>
  <si>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</si>
  <si>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</si>
  <si>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</si>
  <si>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</si>
  <si>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</si>
  <si>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</si>
  <si>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</si>
  <si>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</si>
  <si>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</si>
  <si>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</si>
  <si>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</si>
  <si>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</si>
  <si>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</si>
  <si>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</si>
  <si>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</si>
  <si>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</si>
  <si>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</si>
  <si>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</si>
  <si>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</si>
  <si>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</si>
  <si>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</si>
  <si>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</si>
  <si>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</si>
  <si>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</si>
  <si>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</si>
  <si>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</si>
  <si>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</si>
  <si>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</si>
  <si>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</si>
  <si>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</si>
  <si>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</si>
  <si>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</si>
  <si>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</si>
  <si>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</si>
  <si>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</si>
  <si>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</si>
  <si>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</si>
  <si>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</si>
  <si>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</si>
  <si>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</si>
  <si>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</si>
  <si>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</si>
  <si>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</si>
  <si>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</si>
  <si>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</si>
  <si>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</si>
  <si>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</si>
  <si>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</si>
  <si>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</si>
  <si>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</si>
  <si>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</si>
  <si>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</si>
  <si>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</si>
  <si>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</si>
  <si>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</si>
  <si>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</si>
  <si>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</si>
  <si>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</si>
  <si>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</si>
  <si>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</si>
  <si>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</si>
  <si>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</si>
  <si>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</si>
  <si>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</si>
  <si>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</si>
  <si>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</si>
  <si>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</si>
  <si>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</si>
  <si>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</si>
  <si>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</si>
  <si>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</si>
  <si>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</si>
  <si>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</si>
  <si>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</si>
  <si>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</si>
  <si>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</si>
  <si>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</si>
  <si>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</si>
  <si>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</si>
  <si>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</si>
  <si>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</si>
  <si>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</si>
  <si>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</si>
  <si>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</si>
  <si>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</si>
  <si>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</si>
  <si>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</si>
  <si>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</si>
  <si>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</si>
  <si>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</si>
  <si>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</si>
  <si>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</si>
  <si>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</si>
  <si>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</si>
  <si>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</si>
  <si>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</si>
  <si>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</si>
  <si>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</si>
  <si>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</si>
  <si>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</si>
  <si>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</si>
  <si>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</si>
  <si>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</si>
  <si>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</si>
  <si>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</si>
  <si>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</si>
  <si>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</si>
  <si>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</si>
  <si>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</si>
  <si>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</si>
  <si>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</si>
  <si>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</si>
  <si>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</si>
  <si>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</si>
  <si>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</si>
  <si>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</si>
  <si>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</si>
  <si>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</si>
  <si>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</si>
  <si>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</si>
  <si>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</si>
  <si>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</si>
  <si>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</si>
  <si>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</si>
  <si>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</si>
  <si>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</si>
  <si>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</si>
  <si>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</si>
  <si>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</si>
  <si>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</si>
  <si>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</si>
  <si>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</si>
  <si>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</si>
  <si>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</si>
  <si>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</si>
  <si>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</si>
  <si>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</si>
  <si>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</si>
  <si>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</si>
  <si>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</si>
  <si>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</si>
  <si>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</si>
  <si>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</si>
  <si>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</si>
  <si>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</si>
  <si>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</si>
  <si>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</si>
  <si>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</si>
  <si>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</si>
  <si>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</si>
  <si>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</si>
  <si>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</si>
  <si>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</si>
  <si>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</si>
  <si>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</si>
  <si>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</si>
  <si>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</si>
  <si>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</si>
  <si>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</si>
  <si>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</si>
  <si>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</si>
  <si>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</si>
  <si>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</si>
  <si>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</si>
  <si>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</si>
  <si>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</si>
  <si>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</si>
  <si>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</si>
  <si>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</si>
  <si>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</si>
  <si>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</si>
  <si>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</si>
  <si>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</si>
  <si>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</si>
  <si>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</si>
  <si>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</si>
  <si>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</si>
  <si>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</si>
  <si>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</si>
  <si>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</si>
  <si>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</si>
  <si>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</si>
  <si>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</si>
  <si>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</si>
  <si>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</si>
  <si>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</si>
  <si>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</si>
  <si>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</si>
  <si>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</si>
  <si>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</si>
  <si>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</si>
  <si>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</si>
  <si>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</si>
  <si>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</si>
  <si>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</si>
  <si>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</si>
  <si>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</si>
  <si>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</si>
  <si>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</si>
  <si>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</si>
  <si>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</si>
  <si>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</si>
  <si>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</si>
  <si>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</si>
  <si>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</si>
  <si>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</si>
  <si>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</si>
  <si>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</si>
  <si>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</si>
  <si>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</si>
  <si>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</si>
  <si>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</si>
  <si>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</si>
  <si>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</si>
  <si>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</si>
  <si>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</si>
  <si>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</si>
  <si>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</si>
  <si>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</si>
  <si>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</si>
  <si>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</si>
  <si>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</si>
  <si>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</si>
  <si>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</si>
  <si>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</si>
  <si>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</si>
  <si>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</si>
  <si>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</si>
  <si>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</si>
  <si>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</si>
  <si>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</si>
  <si>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</si>
  <si>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</si>
  <si>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</si>
  <si>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</si>
  <si>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</si>
  <si>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</si>
  <si>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</si>
  <si>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</si>
  <si>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</si>
  <si>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</si>
  <si>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</si>
  <si>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</si>
  <si>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</si>
  <si>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</si>
  <si>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</si>
  <si>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</si>
  <si>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</si>
  <si>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</si>
  <si>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</si>
  <si>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</si>
  <si>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</si>
  <si>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</si>
  <si>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</si>
  <si>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</si>
  <si>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</si>
  <si>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</si>
  <si>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</si>
  <si>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</si>
  <si>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</si>
  <si>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</si>
  <si>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</si>
  <si>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</si>
  <si>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</si>
  <si>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</si>
  <si>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</si>
  <si>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</si>
  <si>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</si>
  <si>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</si>
  <si>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</si>
  <si>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</si>
  <si>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</si>
  <si>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</si>
  <si>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</si>
  <si>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</si>
  <si>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</si>
  <si>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</si>
  <si>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</si>
  <si>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</si>
  <si>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</si>
  <si>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</si>
  <si>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</si>
  <si>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</si>
  <si>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</si>
  <si>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</si>
  <si>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</si>
  <si>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</si>
  <si>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</si>
  <si>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</si>
  <si>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</si>
  <si>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</si>
  <si>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</si>
  <si>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</si>
  <si>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</si>
  <si>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</si>
  <si>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</si>
  <si>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</si>
  <si>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</si>
  <si>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</si>
  <si>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</si>
  <si>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</si>
  <si>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</si>
  <si>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</si>
  <si>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</si>
  <si>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</si>
  <si>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</si>
  <si>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</si>
  <si>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</si>
  <si>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</si>
  <si>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</si>
  <si>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</si>
  <si>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</si>
  <si>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</si>
  <si>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</si>
  <si>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</si>
  <si>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</si>
  <si>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</si>
  <si>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</si>
  <si>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</si>
  <si>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</si>
  <si>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</si>
  <si>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</si>
  <si>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</si>
  <si>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</si>
  <si>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</si>
  <si>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</si>
  <si>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</si>
  <si>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</si>
  <si>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</si>
  <si>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</si>
  <si>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</si>
  <si>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</si>
  <si>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</si>
  <si>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</si>
  <si>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</si>
  <si>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</si>
  <si>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</si>
  <si>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</si>
  <si>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</si>
  <si>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</si>
  <si>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</si>
  <si>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</si>
  <si>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</si>
  <si>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</si>
  <si>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</si>
  <si>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</si>
  <si>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</si>
  <si>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</si>
  <si>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</si>
  <si>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</si>
  <si>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</si>
  <si>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</si>
  <si>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</si>
  <si>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</si>
  <si>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</si>
  <si>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</si>
  <si>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</si>
  <si>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</si>
  <si>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</si>
  <si>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</si>
  <si>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</si>
  <si>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</si>
  <si>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</si>
  <si>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</si>
  <si>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</si>
  <si>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</si>
  <si>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</si>
  <si>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</si>
  <si>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</si>
  <si>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</si>
  <si>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</si>
  <si>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</si>
  <si>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</si>
  <si>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</si>
  <si>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</si>
  <si>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</si>
  <si>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</si>
  <si>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</si>
  <si>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</si>
  <si>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</si>
  <si>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</si>
  <si>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</si>
  <si>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</si>
  <si>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</si>
  <si>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</si>
  <si>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</si>
  <si>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</si>
  <si>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</si>
  <si>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</si>
  <si>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</si>
  <si>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</si>
  <si>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</si>
  <si>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</si>
  <si>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</si>
  <si>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</si>
  <si>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</si>
  <si>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</si>
  <si>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</si>
  <si>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</si>
  <si>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</si>
  <si>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</si>
  <si>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</si>
  <si>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</si>
  <si>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</si>
  <si>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</si>
  <si>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</si>
  <si>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</si>
  <si>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</si>
  <si>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</si>
  <si>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</si>
  <si>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</si>
  <si>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</si>
  <si>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</si>
  <si>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</si>
  <si>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</si>
  <si>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</si>
  <si>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</si>
  <si>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</si>
  <si>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</si>
  <si>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</si>
  <si>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</si>
  <si>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</si>
  <si>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</si>
  <si>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</si>
  <si>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</si>
  <si>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</si>
  <si>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</si>
  <si>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</si>
  <si>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</si>
  <si>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</si>
  <si>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</si>
  <si>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</si>
  <si>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</si>
  <si>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</si>
  <si>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</si>
  <si>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</si>
  <si>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</si>
  <si>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</si>
  <si>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</si>
  <si>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</si>
  <si>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</si>
  <si>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</si>
  <si>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</si>
  <si>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</si>
  <si>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</si>
  <si>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</si>
  <si>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</si>
  <si>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</si>
  <si>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</si>
  <si>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</si>
  <si>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</si>
  <si>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</si>
  <si>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</si>
  <si>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</si>
  <si>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</si>
  <si>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</si>
  <si>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</si>
  <si>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</si>
  <si>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</si>
  <si>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</si>
  <si>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</si>
  <si>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</si>
  <si>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</si>
  <si>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</si>
  <si>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</si>
  <si>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</si>
  <si>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</si>
  <si>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</si>
  <si>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</si>
  <si>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</si>
  <si>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</si>
  <si>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</si>
  <si>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</si>
  <si>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</si>
  <si>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</si>
  <si>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</si>
  <si>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</si>
  <si>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</si>
  <si>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</si>
  <si>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</si>
  <si>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</si>
  <si>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</si>
  <si>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</si>
  <si>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</si>
  <si>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</si>
  <si>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</si>
  <si>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</si>
  <si>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</si>
  <si>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</si>
  <si>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</si>
  <si>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</si>
  <si>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</si>
  <si>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</si>
  <si>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</si>
  <si>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</si>
  <si>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</si>
  <si>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</si>
  <si>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</si>
  <si>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</si>
  <si>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</si>
  <si>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</si>
  <si>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</si>
  <si>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</si>
  <si>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</si>
  <si>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</si>
  <si>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</si>
  <si>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</si>
  <si>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</si>
  <si>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</si>
  <si>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</si>
  <si>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</si>
  <si>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</si>
  <si>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</si>
  <si>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</si>
  <si>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</si>
  <si>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</si>
  <si>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</si>
  <si>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</si>
  <si>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</si>
  <si>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Servicios Personales</t>
  </si>
  <si>
    <t>Materiales y Suministros</t>
  </si>
  <si>
    <t xml:space="preserve">Compromisos del Plan Municipal de Desarrollo y Asuntos Críticos de Atención </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</si>
  <si>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</si>
  <si>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</si>
  <si>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</si>
  <si>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</si>
  <si>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</si>
  <si>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</si>
  <si>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</si>
  <si>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</si>
  <si>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</si>
  <si>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</si>
  <si>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</si>
  <si>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</si>
  <si>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</si>
  <si>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</si>
  <si>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</si>
  <si>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</si>
  <si>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</si>
  <si>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</si>
  <si>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</si>
  <si>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</si>
  <si>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</si>
  <si>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</si>
  <si>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</si>
  <si>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</si>
  <si>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</si>
  <si>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</si>
  <si>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</si>
  <si>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</si>
  <si>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</si>
  <si>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</si>
  <si>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</si>
  <si>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</si>
  <si>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</si>
  <si>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</si>
  <si>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</si>
  <si>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</si>
  <si>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</si>
  <si>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</si>
  <si>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</si>
  <si>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</si>
  <si>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</si>
  <si>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</si>
  <si>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</si>
  <si>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</si>
  <si>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</si>
  <si>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</si>
  <si>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</si>
  <si>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</si>
  <si>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</si>
  <si>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</si>
  <si>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</si>
  <si>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</si>
  <si>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</si>
  <si>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</si>
  <si>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</si>
  <si>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</si>
  <si>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</si>
  <si>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</si>
  <si>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</si>
  <si>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</si>
  <si>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</si>
  <si>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</si>
  <si>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</si>
  <si>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</si>
  <si>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</si>
  <si>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</si>
  <si>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</si>
  <si>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</si>
  <si>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</si>
  <si>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</si>
  <si>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</si>
  <si>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</si>
  <si>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</si>
  <si>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</si>
  <si>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</si>
  <si>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</si>
  <si>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</si>
  <si>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</si>
  <si>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</si>
  <si>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</si>
  <si>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</si>
  <si>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</si>
  <si>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</si>
  <si>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</si>
  <si>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</si>
  <si>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</si>
  <si>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</si>
  <si>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</si>
  <si>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</si>
  <si>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</si>
  <si>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</si>
  <si>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</si>
  <si>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</si>
  <si>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</si>
  <si>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</si>
  <si>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</si>
  <si>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</si>
  <si>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</si>
  <si>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</si>
  <si>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</si>
  <si>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</si>
  <si>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</si>
  <si>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</si>
  <si>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</si>
  <si>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</si>
  <si>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</si>
  <si>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</si>
  <si>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</si>
  <si>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</si>
  <si>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</si>
  <si>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</si>
  <si>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</si>
  <si>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</si>
  <si>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</si>
  <si>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</si>
  <si>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</si>
  <si>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</si>
  <si>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</si>
  <si>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</si>
  <si>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</si>
  <si>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</si>
  <si>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</si>
  <si>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</si>
  <si>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</si>
  <si>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</si>
  <si>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</si>
  <si>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</si>
  <si>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</si>
  <si>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</si>
  <si>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</si>
  <si>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</si>
  <si>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</si>
  <si>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</si>
  <si>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</si>
  <si>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</si>
  <si>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</si>
  <si>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</si>
  <si>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</si>
  <si>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</si>
  <si>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</si>
  <si>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</si>
  <si>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</si>
  <si>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</si>
  <si>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</si>
  <si>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</si>
  <si>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</si>
  <si>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</si>
  <si>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</si>
  <si>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</si>
  <si>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Empréstitos de la Banca oficial</t>
  </si>
  <si>
    <t>Empréstitos de la banca comercial</t>
  </si>
  <si>
    <t>Empréstitos de particulares</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</si>
  <si>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</si>
  <si>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</si>
  <si>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</si>
  <si>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</si>
  <si>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</si>
  <si>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</si>
  <si>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</si>
  <si>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</si>
  <si>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</si>
  <si>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</si>
  <si>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</si>
  <si>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</si>
  <si>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</si>
  <si>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</si>
  <si>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</si>
  <si>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</si>
  <si>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</si>
  <si>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</si>
  <si>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</si>
  <si>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</si>
  <si>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</si>
  <si>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</si>
  <si>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</si>
  <si>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</si>
  <si>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</si>
  <si>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</si>
  <si>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</si>
  <si>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</si>
  <si>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</si>
  <si>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</si>
  <si>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</si>
  <si>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</si>
  <si>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</si>
  <si>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</si>
  <si>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</si>
  <si>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</si>
  <si>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</si>
  <si>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</si>
  <si>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</si>
  <si>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</si>
  <si>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</si>
  <si>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</si>
  <si>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</si>
  <si>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</si>
  <si>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</si>
  <si>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</si>
  <si>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</si>
  <si>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</si>
  <si>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</si>
  <si>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</si>
  <si>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</si>
  <si>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</si>
  <si>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</si>
  <si>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</si>
  <si>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</si>
  <si>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</si>
  <si>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</si>
  <si>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</si>
  <si>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</si>
  <si>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</si>
  <si>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</si>
  <si>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</si>
  <si>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</si>
  <si>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</si>
  <si>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</si>
  <si>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</si>
  <si>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</si>
  <si>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</si>
  <si>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</si>
  <si>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</si>
  <si>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</si>
  <si>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</si>
  <si>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</si>
  <si>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</si>
  <si>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</si>
  <si>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</si>
  <si>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</si>
  <si>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</si>
  <si>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</si>
  <si>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</si>
  <si>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</si>
  <si>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</si>
  <si>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</si>
  <si>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</si>
  <si>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</si>
  <si>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</si>
  <si>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</si>
  <si>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</si>
  <si>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</si>
  <si>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</si>
  <si>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</si>
  <si>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</si>
  <si>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</si>
  <si>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</si>
  <si>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</si>
  <si>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</si>
  <si>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</si>
  <si>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</si>
  <si>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</si>
  <si>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</si>
  <si>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</si>
  <si>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</si>
  <si>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</si>
  <si>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</si>
  <si>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</si>
  <si>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</si>
  <si>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</si>
  <si>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</si>
  <si>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</si>
  <si>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</si>
  <si>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</si>
  <si>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</si>
  <si>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</si>
  <si>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</si>
  <si>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</si>
  <si>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</si>
  <si>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</si>
  <si>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</si>
  <si>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</si>
  <si>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</si>
  <si>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</si>
  <si>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</si>
  <si>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</si>
  <si>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</si>
  <si>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</si>
  <si>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</si>
  <si>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</si>
  <si>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</si>
  <si>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</si>
  <si>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</si>
  <si>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</si>
  <si>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</si>
  <si>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</si>
  <si>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</si>
  <si>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</si>
  <si>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</si>
  <si>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</si>
  <si>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</si>
  <si>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</si>
  <si>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</si>
  <si>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</si>
  <si>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</si>
  <si>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</si>
  <si>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</si>
  <si>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</si>
  <si>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</si>
  <si>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</si>
  <si>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</si>
  <si>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</si>
  <si>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</si>
  <si>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</si>
  <si>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</si>
  <si>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</si>
  <si>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</si>
  <si>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REGIDORES</t>
  </si>
  <si>
    <t>OFICINA DE PRESIDENCIA MUNICIPAL</t>
  </si>
  <si>
    <t>UNIDAD DE COMUNICACION SOCIAL</t>
  </si>
  <si>
    <t>SEGURIDAD PUBLICA</t>
  </si>
  <si>
    <t>TRANSITO Y MOVILIDAD</t>
  </si>
  <si>
    <t>UNIDAD DE TRANSPARENCIA E INFORMACION MUNICIPAL</t>
  </si>
  <si>
    <t>SINDICATURA MUNICIPAL</t>
  </si>
  <si>
    <t>UNIDAD JURIDICA MUNICIPAL</t>
  </si>
  <si>
    <t>JUZGADOS MUNICIPALES</t>
  </si>
  <si>
    <t>UNIDAD DE SECRETARIA GENERAL</t>
  </si>
  <si>
    <t>JUNTA MUNICIPAL DE RECLUTAMIENTO DEL SERVICIO MILITAR NACIONAL</t>
  </si>
  <si>
    <t>OFICIALIA DEL REGISTRO CIVIL</t>
  </si>
  <si>
    <t>OFICINA DE ENLACE DE LA SECRETARIA RELACIONES EXTERIORES</t>
  </si>
  <si>
    <t>UNIDAD DE ARCHIVO MUNICIPAL</t>
  </si>
  <si>
    <t>UNIDAD DE INSPECCION Y VIGILANCIA</t>
  </si>
  <si>
    <t>UNIDAD MUNICIPAL DE PROTECCION CIVIL Y BOMBEROS</t>
  </si>
  <si>
    <t>TESORERIA MUNICIPAL</t>
  </si>
  <si>
    <t>DEPARTAMENTO DE INGRESOS</t>
  </si>
  <si>
    <t>DEPARTAMENTO DE APREMIOS</t>
  </si>
  <si>
    <t>DEPARTAMENTO DE OFICIALIA MAYOR DE PADRON Y LICENCIAS</t>
  </si>
  <si>
    <t>DEPARTAMENTO DE PATRIMONIO</t>
  </si>
  <si>
    <t>DEPARTAMENTO DE PROGRAMACION Y PRESUPUESTOS</t>
  </si>
  <si>
    <t>DEPARTAMENTO DE EGRESOS</t>
  </si>
  <si>
    <t>DEPARTAMENTO DE PROVEEDURIA</t>
  </si>
  <si>
    <t>CATASTRO</t>
  </si>
  <si>
    <t>CONTRALORIA MUNICIPAL</t>
  </si>
  <si>
    <t>COORDINACION DE SERVICIOS PUBLICOS</t>
  </si>
  <si>
    <t>COORDINACION DE ALUMBRADO PUBLICO</t>
  </si>
  <si>
    <t>COORDINACION DE ASEO PUBLICO</t>
  </si>
  <si>
    <t>COORDINACION DE CEMENTERIOS</t>
  </si>
  <si>
    <t>COORDINACION DE MANTENIMIENTO URBANO</t>
  </si>
  <si>
    <t>COORDINACION DE SALUD ANIMAL</t>
  </si>
  <si>
    <t>COORDINACION DEL RASTRO MUNICIPAL</t>
  </si>
  <si>
    <t>UNIDAD DE MANTENIMIENTO DE BALIZAMIENTO DE VIALIDADES, BANQUETAS Y CAMELLONES</t>
  </si>
  <si>
    <t>UNIDAD DE PARQUES, JARDINES Y ESPACIOS DEPORTIVOS</t>
  </si>
  <si>
    <t>COORDINACION GENERAL DE ADMINISTRACION  E INNOVACION GUBERNAMENTAL</t>
  </si>
  <si>
    <t>UNIDAD DE TECNOLOGIAS DE LA INFORMACION</t>
  </si>
  <si>
    <t>COORDINACION DE SERVICIOS GENERALES</t>
  </si>
  <si>
    <t>COORDINACION DE TALLER MUNICIPAL</t>
  </si>
  <si>
    <t>UNIDAD DE NOMINA</t>
  </si>
  <si>
    <t>COORDINACION DE DESARROLLO AGROPECUARIO</t>
  </si>
  <si>
    <t>COORDINACION DE DESARROLLO ECONOMICO</t>
  </si>
  <si>
    <t>UNIDAD DE MERCADOS</t>
  </si>
  <si>
    <t>UNIDAD DE TIANGUIS</t>
  </si>
  <si>
    <t>COORDINACION DE DESARROLLO TURISTICO</t>
  </si>
  <si>
    <t>DIRECCION DE OBRAS PUBLICAS</t>
  </si>
  <si>
    <t>DIRECCION DE ORDENAMIENTO TERRITORIAL</t>
  </si>
  <si>
    <t>DIRECCION DE MEDIO AMBIENTE Y DESARROLLO SUSTENTABLE</t>
  </si>
  <si>
    <t>DIRECCION DE GESTION DE PROGRAMAS, COPLADEMUN Y VINCULACION CON DELEGACIONES</t>
  </si>
  <si>
    <t>COORDINACION DE SALUD MUNICIPAL</t>
  </si>
  <si>
    <t>UNIDAD DE CULTURA</t>
  </si>
  <si>
    <t>UNIDAD DE EDUCACION</t>
  </si>
  <si>
    <t>UNIDAD DE FOMENTO DEPORTIVO</t>
  </si>
  <si>
    <t>UNIDAD DE PROYECTOS Y PROGRAMAS SOCIALES Y VIVIENDA</t>
  </si>
  <si>
    <t>UNIDAD DE PARTICIPACION CIUDADANA</t>
  </si>
  <si>
    <t>ORGANISMOS PUBLICOS DESCENTRALIZADOS</t>
  </si>
  <si>
    <t>INSTITUTO DE LA MUJER ZAPOTLENSE</t>
  </si>
  <si>
    <t>SISTEMA DE AGUA POTABLE, ALCANTARILLADO Y SANEAMIENTO DE ZAPOTLAN</t>
  </si>
  <si>
    <t>SISTEMA PARA EL DESARROLLO INTEGRAL DE LA FAMILIA DE CIUDAD GUZMAN</t>
  </si>
  <si>
    <t>ADMINISTRACION DE ESTACIONOMETROS</t>
  </si>
  <si>
    <t>DEUDA</t>
  </si>
  <si>
    <t>OBRAS PUBLICAS , PROGRAMAS</t>
  </si>
  <si>
    <t>MUNICIPIO DE ZAPOTLAN EL GRANDE, JALISCO.</t>
  </si>
  <si>
    <t>PLANTILLA DE PERSONAL DE CARÁCTER PERMANENTE. 2018</t>
  </si>
  <si>
    <t>MAESTRO H</t>
  </si>
  <si>
    <t>AUXILIAR DE INTENDENCIA B</t>
  </si>
  <si>
    <t>AUXILIAR DE ASEO C</t>
  </si>
  <si>
    <t>DELEGADO</t>
  </si>
  <si>
    <t>AUXILIAR DE PARQUES Y JARDINES</t>
  </si>
  <si>
    <t>AUXILIAR OPERATIVO F</t>
  </si>
  <si>
    <t>LLANTERO</t>
  </si>
  <si>
    <t>PEON C</t>
  </si>
  <si>
    <t>BARRENDERO</t>
  </si>
  <si>
    <t>AUXILIAR DE ASEO B</t>
  </si>
  <si>
    <t>MAESTRO E</t>
  </si>
  <si>
    <t>AUXILIAR  DE SERVICIOS B</t>
  </si>
  <si>
    <t>AUXILIAR DE INTENDENCIA A</t>
  </si>
  <si>
    <t>AUXILIAR OPERATIVO E</t>
  </si>
  <si>
    <t>JARDINERO C</t>
  </si>
  <si>
    <t>PEON B</t>
  </si>
  <si>
    <t>PROMOTOR DE SALUD A</t>
  </si>
  <si>
    <t>RECAUDADOR GRAL</t>
  </si>
  <si>
    <t>AYUDANTE A</t>
  </si>
  <si>
    <t>VELADOR B</t>
  </si>
  <si>
    <t>AUXILIAR DE MANTENIMIENTO C</t>
  </si>
  <si>
    <t>AUXILIAR DE TALLER</t>
  </si>
  <si>
    <t>SECRETARIA G</t>
  </si>
  <si>
    <t>BOMBERO SEGUNDO</t>
  </si>
  <si>
    <t>AUXILIAR DE SERVICIOS A</t>
  </si>
  <si>
    <t>BARRENDERO A</t>
  </si>
  <si>
    <t>JARDINERO B</t>
  </si>
  <si>
    <t>FOGONERO</t>
  </si>
  <si>
    <t>GUARDA RASTRO</t>
  </si>
  <si>
    <t>RECOLECTORES</t>
  </si>
  <si>
    <t>AUXILIAR DE IMPRENTA</t>
  </si>
  <si>
    <t>AUXILIAR DE MANTENIMIENTO B</t>
  </si>
  <si>
    <t>AUXILIAR OPERATIVO D</t>
  </si>
  <si>
    <t>AUXILIAR ADMINISTRATIVO I</t>
  </si>
  <si>
    <t>ENCARGADO G</t>
  </si>
  <si>
    <t>SECRETARIA F</t>
  </si>
  <si>
    <t>VELADOR A</t>
  </si>
  <si>
    <t>ELECTRICISTA B</t>
  </si>
  <si>
    <t>AUXILIAR</t>
  </si>
  <si>
    <t>AGENTE VIAL</t>
  </si>
  <si>
    <t>CHOFER C</t>
  </si>
  <si>
    <t>MAESTRO D</t>
  </si>
  <si>
    <t>AYUDANTE DE OPERADOR</t>
  </si>
  <si>
    <t>COORDINADOR J</t>
  </si>
  <si>
    <t>ENFERMERA C</t>
  </si>
  <si>
    <t>OFICIAL ALBAÑIL</t>
  </si>
  <si>
    <t>AUXILIAR OPERATIVO C</t>
  </si>
  <si>
    <t>INSPECTOR C</t>
  </si>
  <si>
    <t>CHOFER B</t>
  </si>
  <si>
    <t>AUXILIAR ADMINISTRATIVO H</t>
  </si>
  <si>
    <t>AUXILIAR TOPOGRAFO B</t>
  </si>
  <si>
    <t>PROMOTOR B</t>
  </si>
  <si>
    <t>AUXILIAR DEL SISTEMA</t>
  </si>
  <si>
    <t>OPERADOR DE CONMUTADOR</t>
  </si>
  <si>
    <t>CABO</t>
  </si>
  <si>
    <t>COORDINADOR I</t>
  </si>
  <si>
    <t>ENCARGADO F</t>
  </si>
  <si>
    <t>SECRETARIA D</t>
  </si>
  <si>
    <t>BOMBERO PRIMERO</t>
  </si>
  <si>
    <t>INSPECTOR B</t>
  </si>
  <si>
    <t>AUXILIAR ADMINISTRATIVO G</t>
  </si>
  <si>
    <t>MECANICO C</t>
  </si>
  <si>
    <t>OPERADOR DE MAQUINARIA C</t>
  </si>
  <si>
    <t>SOLDADOR</t>
  </si>
  <si>
    <t>AUXILIAR ADMINISTRATIVO F</t>
  </si>
  <si>
    <t>MEDICO MUNICIPAL B</t>
  </si>
  <si>
    <t>PROMOTOR DARE B</t>
  </si>
  <si>
    <t>SARGENTO</t>
  </si>
  <si>
    <t>AUXILIAR DE MANTENIMIENTO A</t>
  </si>
  <si>
    <t>AUXILIAR TECNICO B</t>
  </si>
  <si>
    <t>CHOFER A</t>
  </si>
  <si>
    <t>ENFERMERA B</t>
  </si>
  <si>
    <t>SECRETARIA C</t>
  </si>
  <si>
    <t>AUXILIAR ADMINISTRATIVO E</t>
  </si>
  <si>
    <t>ELECTRICISTA A</t>
  </si>
  <si>
    <t>MECANICO B</t>
  </si>
  <si>
    <t>ORIENTADOR TURISTICO</t>
  </si>
  <si>
    <t>PROMOTOR A</t>
  </si>
  <si>
    <t>PROMOTOR DARE A</t>
  </si>
  <si>
    <t>AUDITOR</t>
  </si>
  <si>
    <t>AUXILIAR OPERATIVO B</t>
  </si>
  <si>
    <t>COORDINADOR H</t>
  </si>
  <si>
    <t>JARDINERO A</t>
  </si>
  <si>
    <t>SECRETARIA B</t>
  </si>
  <si>
    <t>AUXILIAR TOPOGRAFO A</t>
  </si>
  <si>
    <t>CARTOGRAFO</t>
  </si>
  <si>
    <t>OFICIAL EMPEDRADOR</t>
  </si>
  <si>
    <t>DIBUJANTE</t>
  </si>
  <si>
    <t>ENCARGADO E</t>
  </si>
  <si>
    <t>ENFERMERA A</t>
  </si>
  <si>
    <t>OPERADOR DE MAQUINARIA B</t>
  </si>
  <si>
    <t>AUTOELECTRICO</t>
  </si>
  <si>
    <t>AUXILIAR TECNICO A</t>
  </si>
  <si>
    <t>LAMINERO AUTOELECTRICO</t>
  </si>
  <si>
    <t>MAESTRO DE PINTURA</t>
  </si>
  <si>
    <t>MECANICO A</t>
  </si>
  <si>
    <t>OPERADOR DE MAQUINARIA A</t>
  </si>
  <si>
    <t>SUPERVISOR DE OBRAS</t>
  </si>
  <si>
    <t>TENIENTE</t>
  </si>
  <si>
    <t>TOPOGRAFO B</t>
  </si>
  <si>
    <t>AUXILIAR ADMINISTRATIVO D</t>
  </si>
  <si>
    <t>ASISTENTE TESORERIA</t>
  </si>
  <si>
    <t>SECRETARIA  A</t>
  </si>
  <si>
    <t>AUXILIAR ADMINISTRATIVO C</t>
  </si>
  <si>
    <t>ASISTENTE C</t>
  </si>
  <si>
    <t>ASISTENTE JURIDICO B</t>
  </si>
  <si>
    <t>ENCARGADO DE AREA JURIDICA</t>
  </si>
  <si>
    <t>INSPECTOR A</t>
  </si>
  <si>
    <t>COORDINADOR G</t>
  </si>
  <si>
    <t>ENCARGADO DE DISEÑO</t>
  </si>
  <si>
    <t>SECRETARIO DE JUZGADO</t>
  </si>
  <si>
    <t>AUXILIAR OPERATIVO A</t>
  </si>
  <si>
    <t>CAJERO</t>
  </si>
  <si>
    <t>POLICIA</t>
  </si>
  <si>
    <t>AUXDILIAR ADMINISTRATIVO B</t>
  </si>
  <si>
    <t>AUXILIAR ADMINISTRATIVO B</t>
  </si>
  <si>
    <t>ENLACE FORTASEG</t>
  </si>
  <si>
    <t>MEDICO MUNICIPAL A</t>
  </si>
  <si>
    <t>ENCARGADO DE TRAMITES Y REGIST</t>
  </si>
  <si>
    <t>TRABAJADORA SOCIAL</t>
  </si>
  <si>
    <t>AUXILIAR ADMINISTRATIVO A</t>
  </si>
  <si>
    <t>AUXILIAR DE CONTABILIDAD</t>
  </si>
  <si>
    <t>CAMAROGRAFO EDITOR</t>
  </si>
  <si>
    <t>COORDINADOR F</t>
  </si>
  <si>
    <t>ENCARGADO D</t>
  </si>
  <si>
    <t>PROGRAMADOR B</t>
  </si>
  <si>
    <t>TOPOGRAFO A</t>
  </si>
  <si>
    <t>POLICIA UNIDAD DE A</t>
  </si>
  <si>
    <t>ASISTENTE B</t>
  </si>
  <si>
    <t>ASISTENTE JURIDICO A</t>
  </si>
  <si>
    <t>COORDINADOR E</t>
  </si>
  <si>
    <t>ENCARGADO C</t>
  </si>
  <si>
    <t xml:space="preserve"> POLICIA UNIDAD DE R</t>
  </si>
  <si>
    <t>PROGRAMADOR A</t>
  </si>
  <si>
    <t>ASISTENTE A</t>
  </si>
  <si>
    <t>JEFE C</t>
  </si>
  <si>
    <t>ASESOR JURIDICO A</t>
  </si>
  <si>
    <t>ASISTENTE DE SINDICATURA</t>
  </si>
  <si>
    <t>COMANDANTE</t>
  </si>
  <si>
    <t>COORDINADOR D</t>
  </si>
  <si>
    <t>JEFE B</t>
  </si>
  <si>
    <t>ENCARGADO B</t>
  </si>
  <si>
    <t>POLICIA 3RO</t>
  </si>
  <si>
    <t>RECEPCIONISTA</t>
  </si>
  <si>
    <t>ENCARGADO A</t>
  </si>
  <si>
    <t>JEFE A</t>
  </si>
  <si>
    <t>COORDINADOR C</t>
  </si>
  <si>
    <t>POLICIA  2DO</t>
  </si>
  <si>
    <t>COORDINACION C</t>
  </si>
  <si>
    <t>COORDINADOR B</t>
  </si>
  <si>
    <t>DIRECTOR DE CATASTRO</t>
  </si>
  <si>
    <t>DIRECTOR DE ECOLOGIA</t>
  </si>
  <si>
    <t>JUEZ</t>
  </si>
  <si>
    <t>POLICIA 1RO</t>
  </si>
  <si>
    <t>COORDINADOR A</t>
  </si>
  <si>
    <t>DIRECTOR DE EGRESOS</t>
  </si>
  <si>
    <t>DIRECTOR DE INGRESOS</t>
  </si>
  <si>
    <t>DIRECTOR DE ORDENAMIENTO TERRITORIAL</t>
  </si>
  <si>
    <t>DIRECTOR JURIDICO</t>
  </si>
  <si>
    <t>SUB DIRECTOR ADMINISTRATIVO</t>
  </si>
  <si>
    <t>SUB DIRECTOR OPERATIVO</t>
  </si>
  <si>
    <t>DIRECTOR DE OBRAS PUBLICAS</t>
  </si>
  <si>
    <t>COORDINADOR GENERAL</t>
  </si>
  <si>
    <t>ENCARGADO DE DESPACHO</t>
  </si>
  <si>
    <t>SECRETARIO GENERAL</t>
  </si>
  <si>
    <t>TESORERO</t>
  </si>
  <si>
    <t>UNIDAD DE CONTRALORIA CIUDADANA</t>
  </si>
  <si>
    <t>UNIDAD DE MANTENIMIENTO DE  MERCADOS</t>
  </si>
  <si>
    <t>UNIDAD DE MANTENIMIENTO DE TIANGUIS</t>
  </si>
  <si>
    <t>PRESIDENTE</t>
  </si>
  <si>
    <t>REGIDOR</t>
  </si>
  <si>
    <t>SINDICO</t>
  </si>
  <si>
    <t>PRESIDENCIA MUNICIPAL</t>
  </si>
  <si>
    <t xml:space="preserve">SINDICATURA </t>
  </si>
  <si>
    <t>HORAS EXTRAORDINARIAS</t>
  </si>
  <si>
    <r>
      <rPr>
        <b/>
        <sz val="12"/>
        <color theme="1"/>
        <rFont val="Calibri"/>
        <family val="2"/>
        <scheme val="minor"/>
      </rPr>
      <t>Ciudad sustentable</t>
    </r>
    <r>
      <rPr>
        <sz val="12"/>
        <color theme="1"/>
        <rFont val="Calibri"/>
        <family val="2"/>
        <scheme val="minor"/>
      </rPr>
      <t xml:space="preserve">: 1 Coadyuvar con el impulso a estraegias de conservación, recuperación y aumento de áreas verdes urbanas, así como el manejo forestal de la cuenca. 2 Impulsar la gestión de proyectos de mejoramiento del entorno urbano y desarrollo msocial en congruencia del plan de desarrollo municipal, en congruencia con el cumplimineto de objetivos. 3 Ampliar y mejorar la infraestructura urbana y equipamiento del municipio que fortalezca la mobilidad y disminuya el impacto del deterioro acumulado en equipamiento y redes de servicios urbanos generales. </t>
    </r>
  </si>
  <si>
    <r>
      <rPr>
        <b/>
        <sz val="12"/>
        <color theme="1"/>
        <rFont val="Calibri"/>
        <family val="2"/>
        <scheme val="minor"/>
      </rPr>
      <t xml:space="preserve">Ciudad eficiente: </t>
    </r>
    <r>
      <rPr>
        <sz val="12"/>
        <color theme="1"/>
        <rFont val="Calibri"/>
        <family val="2"/>
        <scheme val="minor"/>
      </rPr>
      <t>1 Garantizar la profesionalización y reestructura de los recursos humanos que integran la administración pública en favor de la ciudadanía 2. Asegurar la sustentabilidad financiera y optimizar el manejo de los recursos públicos 3. Consolidar la sustentabilidad en la prevención y desarrollo de los servicios públicos municipales que garantice el bienestar de la poiblación.</t>
    </r>
  </si>
  <si>
    <r>
      <rPr>
        <b/>
        <sz val="12"/>
        <color theme="1"/>
        <rFont val="Calibri"/>
        <family val="2"/>
        <scheme val="minor"/>
      </rPr>
      <t xml:space="preserve">Ciudad sustentable: </t>
    </r>
    <r>
      <rPr>
        <sz val="12"/>
        <color theme="1"/>
        <rFont val="Calibri"/>
        <family val="2"/>
        <scheme val="minor"/>
      </rPr>
      <t xml:space="preserve">Generar estrategias y planes para impulsar el tratamiento a los residuos sólidos, la reforestación urbana y difusión de la cultura ambiental. Impulsar la gestión de financiamiento para la ejecución de proyectos municipales en congruencia con el plan de desarrollo municipal. Ejecutar los proyectos gestionados y fomentar la regularización de fraccionamientos que le den sustentabilidad al municipio. </t>
    </r>
  </si>
  <si>
    <r>
      <rPr>
        <b/>
        <sz val="12"/>
        <color theme="1"/>
        <rFont val="Calibri"/>
        <family val="2"/>
        <scheme val="minor"/>
      </rPr>
      <t xml:space="preserve">Ciudad eficiente: </t>
    </r>
    <r>
      <rPr>
        <sz val="12"/>
        <color theme="1"/>
        <rFont val="Calibri"/>
        <family val="2"/>
        <scheme val="minor"/>
      </rPr>
      <t xml:space="preserve">Garantizar la profesionalización del personal de la administración pública municipal, Generar programas de modernización administrativa para impulsar la recaudación a la alza así como la optimización del gasto público.   </t>
    </r>
  </si>
  <si>
    <r>
      <rPr>
        <b/>
        <sz val="12"/>
        <color theme="1"/>
        <rFont val="Calibri"/>
        <family val="2"/>
        <scheme val="minor"/>
      </rPr>
      <t xml:space="preserve">Ciudad incluyente y con oportunidades: </t>
    </r>
    <r>
      <rPr>
        <sz val="12"/>
        <color theme="1"/>
        <rFont val="Calibri"/>
        <family val="2"/>
        <scheme val="minor"/>
      </rPr>
      <t xml:space="preserve">coadyuvar con los programas Federales, estatales y generar los programas municipales que contribuyan a generar la calidad de vida de los zapotlenses. </t>
    </r>
  </si>
  <si>
    <r>
      <rPr>
        <b/>
        <sz val="12"/>
        <color theme="1"/>
        <rFont val="Calibri"/>
        <family val="2"/>
        <scheme val="minor"/>
      </rPr>
      <t xml:space="preserve">Ciudad Productiva: </t>
    </r>
    <r>
      <rPr>
        <sz val="12"/>
        <color theme="1"/>
        <rFont val="Calibri"/>
        <family val="2"/>
        <scheme val="minor"/>
      </rPr>
      <t xml:space="preserve">Impulso y adhesión a programas que generen la inversión para recuperar el liderazgo comercial industrial y de servicios en la localidad y que en consecuencia generen empleo para mantener el punto de equilibrio económico en la localidad.   </t>
    </r>
  </si>
  <si>
    <r>
      <rPr>
        <b/>
        <sz val="12"/>
        <color theme="1"/>
        <rFont val="Calibri"/>
        <family val="2"/>
        <scheme val="minor"/>
      </rPr>
      <t xml:space="preserve">Ciudad Segura:  </t>
    </r>
    <r>
      <rPr>
        <sz val="12"/>
        <color theme="1"/>
        <rFont val="Calibri"/>
        <family val="2"/>
        <scheme val="minor"/>
      </rPr>
      <t xml:space="preserve">Impulso a programas que fortalezcan la seguridad en la localidad, encaminados a reducir los indices delictivos en beneficio de la integridad física y patrimonial de los Zapotlenses, que mejoren la mobilidad urbana en la cabecera municipal y las Delegaciones, así como los programas de prevención de desastres en asentamientos humanos en beneficio de la ciudadanía.  </t>
    </r>
  </si>
  <si>
    <t>METODOLOGIA DE INDICADORES Y FORMULAS DE CALCULO PARA LA MEDICIÓN DE METAS Y CUMPLIMIENTO DE OBJETIVOS DEL PLAN DE DESARROLLO MUNICIPAL, PRESUPUESTO 2018.</t>
  </si>
  <si>
    <t xml:space="preserve">MEDIO AMBIENTE Y DESARROLLO SUSTENTABLE </t>
  </si>
  <si>
    <t xml:space="preserve">Dimensión del desarrollo </t>
  </si>
  <si>
    <t xml:space="preserve">Programa </t>
  </si>
  <si>
    <t xml:space="preserve">Nombre del indicador </t>
  </si>
  <si>
    <t xml:space="preserve">Responsable del programa </t>
  </si>
  <si>
    <t xml:space="preserve">Fuente medio de verificación </t>
  </si>
  <si>
    <t>Método de cálculo</t>
  </si>
  <si>
    <t xml:space="preserve">Entorno y vida sustentable </t>
  </si>
  <si>
    <t>Servicios de calidad a la ciudad</t>
  </si>
  <si>
    <t>Residuos sólidos confinados en relleno sanitario</t>
  </si>
  <si>
    <t>Cantidad de toneladas de residuos sólidos confinados en el relleno sanitario como producto de la recolección domiciliaria</t>
  </si>
  <si>
    <t xml:space="preserve">Toneladas </t>
  </si>
  <si>
    <t>Dirección de Medio ambiente y Desarrollo Sustentable</t>
  </si>
  <si>
    <t>Bitácora de confinamiento del relleno sanitario municipal</t>
  </si>
  <si>
    <t>Sumatoria de los periodos 2016,2017,2018 entre (Meta - línea base)</t>
  </si>
  <si>
    <t xml:space="preserve">Reforestación urbana </t>
  </si>
  <si>
    <t>Superficie de arbolado existente en zonas urbanas del municipio</t>
  </si>
  <si>
    <t xml:space="preserve">Metros cuadrados con arbolado </t>
  </si>
  <si>
    <t>Dirección de Medio Ambiente y Desarrollo Sustentable</t>
  </si>
  <si>
    <t xml:space="preserve">Bitácora de reforestación urbana municipal </t>
  </si>
  <si>
    <t xml:space="preserve">Educación y Cultura Ambiental difundida por el municipio a  los ciudadanos </t>
  </si>
  <si>
    <t>Cursos y talleres de educación ambiental impartida a la ciudadanía por la Dirección de medio Ambiente y desarrollo Sustentable</t>
  </si>
  <si>
    <t xml:space="preserve">Cursos </t>
  </si>
  <si>
    <t>Bitácora de Educación y Cultura Ambiental Municipal</t>
  </si>
  <si>
    <t>PROGRAMAS, COPLADEMUN Y VINCULACIÓN CON DELEGACIONES</t>
  </si>
  <si>
    <t>Unidad de medida</t>
  </si>
  <si>
    <t xml:space="preserve">Economía próspera e incluyente </t>
  </si>
  <si>
    <t>Infraestructura de calidad</t>
  </si>
  <si>
    <t xml:space="preserve">Gestión de Programas </t>
  </si>
  <si>
    <t xml:space="preserve">Cantidad de proyectos municipales  gestionados  en programas Federales y Estatales  para la inversión en infraestructura y equipamiento urbano </t>
  </si>
  <si>
    <t xml:space="preserve">Proyectos gestionados </t>
  </si>
  <si>
    <t>Dirección de Programas, COPLADEMUN, y vinculación con Delegaciones</t>
  </si>
  <si>
    <t>Solicitudes efectuadas  a dependencias Federales y Estatales en las convocatorias en las aperturas programáticas</t>
  </si>
  <si>
    <t>Gasto en infraestructura pública municipal y equipamiento urbano en la localidad</t>
  </si>
  <si>
    <t>Monto del gasto de inversión en infraestructura pública y equipamiento urbano</t>
  </si>
  <si>
    <t xml:space="preserve">Millones de pesos </t>
  </si>
  <si>
    <t>Cuenta pública Municipal capitulo 6,000 inversión pública</t>
  </si>
  <si>
    <t xml:space="preserve">OBRAS PUBLICAS Y ORDENAMIENTO TERRITORIAL </t>
  </si>
  <si>
    <t xml:space="preserve">Infraestructura de calidad </t>
  </si>
  <si>
    <t>Dirección de Obras Públicas Municipal</t>
  </si>
  <si>
    <t xml:space="preserve">Regularización de fraccionamientos </t>
  </si>
  <si>
    <t>Regularización de fraccionamiento en el marco legal del Municipio</t>
  </si>
  <si>
    <t>Fraccionamientos regularizados</t>
  </si>
  <si>
    <t>Dirección de ordenamiento territorial municipal</t>
  </si>
  <si>
    <t>Registro de acto de entrega recepción municipal de fraccionamientos</t>
  </si>
  <si>
    <t>Sumatoria de los periodos 2016,2017,2018 entre Meta</t>
  </si>
  <si>
    <t xml:space="preserve">COORDINACION GENERAL DE ADMINISTRACION E INNOVACION GUBERNAMENTAL </t>
  </si>
  <si>
    <t>Instituciones confiables y efectivas</t>
  </si>
  <si>
    <t>Administración eficiente y trasparente</t>
  </si>
  <si>
    <t xml:space="preserve">Certificación de indicadores de la agenda para el desarrollo municipal </t>
  </si>
  <si>
    <t xml:space="preserve">Porcentaje de certificación con resultado aceptable en la agenda para el desarrollo municipal </t>
  </si>
  <si>
    <t xml:space="preserve">Número de Indicadores con resultado aceptable </t>
  </si>
  <si>
    <t>Coordinación General de administración e innovación gubernamental</t>
  </si>
  <si>
    <t xml:space="preserve">Acta de sitio del Programa Agenda para el Desarrollo Municipal </t>
  </si>
  <si>
    <t xml:space="preserve">Sumatoria de los periodos 2016,2017,2018 entre Meta </t>
  </si>
  <si>
    <t xml:space="preserve">Capacitación del personal de la administración pública municipal </t>
  </si>
  <si>
    <t xml:space="preserve">Porcentaje de empleados capacitados en la administración pública municipal </t>
  </si>
  <si>
    <t>Número de Personas de la Administración pública municipal capacitadas</t>
  </si>
  <si>
    <t>Archivo de capacitación del personal de la Administración Pública de Zapotlán el Grande</t>
  </si>
  <si>
    <t xml:space="preserve">DIRECCION DE INGRESOS MUNICIPALES </t>
  </si>
  <si>
    <t>Recaudación eficiente para mejorar los servicios públicos</t>
  </si>
  <si>
    <t xml:space="preserve">Monto de Ingresos totales Municipales </t>
  </si>
  <si>
    <t xml:space="preserve">Monto de ingresos totales al Municipio de Zapotlán el Grande </t>
  </si>
  <si>
    <t>Dirección de ingresos municipales</t>
  </si>
  <si>
    <t>Hacienda Municipal</t>
  </si>
  <si>
    <t>Rezago de ingresos municipales</t>
  </si>
  <si>
    <t xml:space="preserve">Recuperación de Créditos fiscales de la hacienda Municipal  </t>
  </si>
  <si>
    <t xml:space="preserve">Monto de recuperación del rezago de créditos fiscales de la Hacienda Municipal  </t>
  </si>
  <si>
    <t xml:space="preserve">Instituciones confiables y efectivas. </t>
  </si>
  <si>
    <t>Monto integral de ingresos del Municipio</t>
  </si>
  <si>
    <t xml:space="preserve">Nivel integral del monto de ingresos del municipio  </t>
  </si>
  <si>
    <t>Cuenta pública Municipal</t>
  </si>
  <si>
    <t xml:space="preserve">DIRECCION DE EGRESOS MUNICIPALES </t>
  </si>
  <si>
    <t>Manejo financiero responsable</t>
  </si>
  <si>
    <t>Calidad crediticia del Municipio</t>
  </si>
  <si>
    <t>Nivel de calidad crediticia de las finanzas públicas municipales.</t>
  </si>
  <si>
    <t xml:space="preserve">Calificación de la deuda pública municipal </t>
  </si>
  <si>
    <t>Dirección de Egresos municipales</t>
  </si>
  <si>
    <t>Calificación de la deuda pública municipal</t>
  </si>
  <si>
    <t>Equilibrio Financiero</t>
  </si>
  <si>
    <t>Comparación del nivel de equilibrio presupuestal entre el ingreso y egresos</t>
  </si>
  <si>
    <t>Monto de Deuda/Entre los ingresos del  municipio</t>
  </si>
  <si>
    <t>Deuda Pública Municipal</t>
  </si>
  <si>
    <t>Nivel de apalancamiento financiero</t>
  </si>
  <si>
    <t>Monto de la deuda menos el monto de la deuda de cierre de cada semestre</t>
  </si>
  <si>
    <t xml:space="preserve">DIRECCION DE CATASTRO MUNICIPAL </t>
  </si>
  <si>
    <t xml:space="preserve">Instituciones confiables y efectivas </t>
  </si>
  <si>
    <t>Monto de recaudación del impuesto predial</t>
  </si>
  <si>
    <t>Comparación del nivel de recaudación</t>
  </si>
  <si>
    <t xml:space="preserve">Dirección de Catastro Municipal </t>
  </si>
  <si>
    <t>Padrón catastral</t>
  </si>
  <si>
    <t xml:space="preserve">Comparación del nivel de registro en el padrón catastral </t>
  </si>
  <si>
    <t>Cuentas Catastrales</t>
  </si>
  <si>
    <t xml:space="preserve">PATRIMONIO MUNICIPAL </t>
  </si>
  <si>
    <t>Control de bienes patrimoniales</t>
  </si>
  <si>
    <t xml:space="preserve">Control de inmuebles del Patrimonio Municipal </t>
  </si>
  <si>
    <t>Regularización e integración de documentación que acredita la legitima propiedad de inmuebles  en favor del Municipio</t>
  </si>
  <si>
    <t xml:space="preserve">Bienes Inmuebles </t>
  </si>
  <si>
    <t xml:space="preserve">Jefatura de patrimonio Municipal </t>
  </si>
  <si>
    <t xml:space="preserve">Control de bienes muebles de patrimonio municipal </t>
  </si>
  <si>
    <t>Control del patrimonio de bienes muebles del Municipio</t>
  </si>
  <si>
    <t>Bienes Muebles</t>
  </si>
  <si>
    <t>ASEO PÚBLICO</t>
  </si>
  <si>
    <t xml:space="preserve">Servicios de calidad a la Ciudad </t>
  </si>
  <si>
    <t xml:space="preserve">Cobertura de recolección de residuos sólidos en la cabecera municipal y delegaciones </t>
  </si>
  <si>
    <t xml:space="preserve">Recolección domiciliaria de residuos sólidos en la cabecera municipal y Delegaciones </t>
  </si>
  <si>
    <t>Toneladas de Residuos Sólidos</t>
  </si>
  <si>
    <t xml:space="preserve">Jefatura de aseo Público Municipal </t>
  </si>
  <si>
    <t>Bitácora de cobertura de residuos sólidos sujetos a recolección y separación</t>
  </si>
  <si>
    <t>Disposición de residuos sólidos conforme a la NOM 083</t>
  </si>
  <si>
    <t>Toneladas de residuos sólidos urbanos sujetos a confinamiento en el relleno sanitario</t>
  </si>
  <si>
    <t>Bitácora</t>
  </si>
  <si>
    <t>Bitácora de acopio de residuos sólidos sujetos a confinamiento</t>
  </si>
  <si>
    <t>PARQUES JARDINES Y MONUMENTOS</t>
  </si>
  <si>
    <t xml:space="preserve">Reforestación de áreas verdes urbanas </t>
  </si>
  <si>
    <t xml:space="preserve">Superficie de áreas forestales en la cabecera Municipal y Delegaciones </t>
  </si>
  <si>
    <t xml:space="preserve">Metro Cuadrado </t>
  </si>
  <si>
    <t xml:space="preserve">Jefatura de parques Jardines y monumentos Municipal </t>
  </si>
  <si>
    <t xml:space="preserve">Bitácora  Municipal de parques y jardines </t>
  </si>
  <si>
    <t xml:space="preserve">Mantenimiento de áreas verdes urbanas </t>
  </si>
  <si>
    <t>Superficie de áreas forestales sujetas de mantenimiento en la cabecera Municipal y Delegaciones</t>
  </si>
  <si>
    <t xml:space="preserve">ALUMBRADO PUBLICO </t>
  </si>
  <si>
    <t>Luminarias del alumbrado público con energía no contaminante</t>
  </si>
  <si>
    <t>Sustitución de luminarias de vapor de sodio por luminarias de energía no contaminante</t>
  </si>
  <si>
    <t>Luminarias con Tecnología LED</t>
  </si>
  <si>
    <t xml:space="preserve">Jefatura de alumbrado público </t>
  </si>
  <si>
    <t xml:space="preserve">Censo del área de alumbrado público </t>
  </si>
  <si>
    <t>Ahorro en el consumo de energía para el alumbrado público</t>
  </si>
  <si>
    <t>Nivel de consumo de  energía electica</t>
  </si>
  <si>
    <t>Facturación de C.F.E. por el consumo de energía eléctrica para alumbrado público</t>
  </si>
  <si>
    <t>CEMENTERIOS</t>
  </si>
  <si>
    <t>Disponibilidad de espacios para la inhumación en el Municipio</t>
  </si>
  <si>
    <t xml:space="preserve">Volumen de  espacios para inhumación </t>
  </si>
  <si>
    <t xml:space="preserve">Espacios disponibles para inhumación </t>
  </si>
  <si>
    <t xml:space="preserve">Jefatura de cementerios Municipales </t>
  </si>
  <si>
    <t>Registro de administración de cementerios municipales de la localidad</t>
  </si>
  <si>
    <t xml:space="preserve">RASTRO MUNICIPAL </t>
  </si>
  <si>
    <t>Servicios de calidad a la Ciudad</t>
  </si>
  <si>
    <t>Producción de carne en canal de bovinos con certificación TIF</t>
  </si>
  <si>
    <t>Volumen de producción de carne en canal de bobino con certificación TIF</t>
  </si>
  <si>
    <t>Toneladas</t>
  </si>
  <si>
    <t xml:space="preserve">Jefatura de Rastro Municipal </t>
  </si>
  <si>
    <t xml:space="preserve">Bitácora de sacrificio de bovinos del rastro Municipal </t>
  </si>
  <si>
    <t>Producción de carne en canal de porcino con certificación TIF</t>
  </si>
  <si>
    <t>Volumen de producción de carne en canal de porcino con certificación TIF</t>
  </si>
  <si>
    <t xml:space="preserve">Bitácora de sacrificio de porcinos del rastro Municipal </t>
  </si>
  <si>
    <t>DESARROLLO ECONOMICO</t>
  </si>
  <si>
    <t xml:space="preserve">Impulso a la economía municipal </t>
  </si>
  <si>
    <t>Atracción y retención de inversión en el sector comercio y servicios de la localidad</t>
  </si>
  <si>
    <t xml:space="preserve">Volumen de unidades económicas establecidas en el municipio en el sector comercio y servicios en la localidad </t>
  </si>
  <si>
    <t xml:space="preserve">Unidades Económicas del Sector Comercio y Servicios </t>
  </si>
  <si>
    <t xml:space="preserve">Jefatura de Desarrollo Económico </t>
  </si>
  <si>
    <t>DENUE</t>
  </si>
  <si>
    <t xml:space="preserve">Atracción y retención de inversión en el sector industrial en la localidad </t>
  </si>
  <si>
    <t xml:space="preserve">Volumen de unidades económicas establecidas en el municipio en el sector industrial  en la localidad </t>
  </si>
  <si>
    <t>Unidades económicas del Sector Industrial</t>
  </si>
  <si>
    <t xml:space="preserve">DENUE </t>
  </si>
  <si>
    <t>Generación de empleo del sector  industrial</t>
  </si>
  <si>
    <t>Cambio del factor porcentual de trabajadores asegurados registrados ante el IMSS</t>
  </si>
  <si>
    <t>Numero de Personas asegurados ante el IMSS</t>
  </si>
  <si>
    <t>IIEG,IMSS</t>
  </si>
  <si>
    <t>Sumatoria de los periodos 2016,2017,2018 entre (Meta - línea base).</t>
  </si>
  <si>
    <t>Afluencia turística en el Municipio</t>
  </si>
  <si>
    <t xml:space="preserve">Porcentaje de visitantes al municipio </t>
  </si>
  <si>
    <t>Visitantes</t>
  </si>
  <si>
    <t xml:space="preserve">Jefatura de turismo municipal </t>
  </si>
  <si>
    <t>Secretaría de Turismo Jalisco</t>
  </si>
  <si>
    <t>Inversión turística del sector privado  en el municipio</t>
  </si>
  <si>
    <t xml:space="preserve">Porcentaje de inversión privada en proyectos del sector turístico. </t>
  </si>
  <si>
    <t xml:space="preserve">Proyectos de Infraestructura Turística </t>
  </si>
  <si>
    <t>Ocupación Hotelera</t>
  </si>
  <si>
    <t xml:space="preserve">Porcentaje de ocupación hotelera en la localidad </t>
  </si>
  <si>
    <t>Huéspedes</t>
  </si>
  <si>
    <t xml:space="preserve">Secretaria de Turismo Jalisco </t>
  </si>
  <si>
    <t>DESARROLLO AGRICOLA</t>
  </si>
  <si>
    <t>Certificación de huertas de aguacate</t>
  </si>
  <si>
    <t>Superficie acumulada  cultivada con aguacate con certificación</t>
  </si>
  <si>
    <t>Hectáreas</t>
  </si>
  <si>
    <t>Jefatura de desarrollo agropecuario</t>
  </si>
  <si>
    <t xml:space="preserve">CESAVEJAL </t>
  </si>
  <si>
    <t>Tecnificación y estrategia de producción</t>
  </si>
  <si>
    <t xml:space="preserve">Superficie de cultivo acumulada  con riego y tecnificación </t>
  </si>
  <si>
    <t>ESTADISTICA DE LA SECRETARIA DE DESARROLLO RURAL</t>
  </si>
  <si>
    <t>producción de cultivos alternativos</t>
  </si>
  <si>
    <t>Superficie de cultivo acumulada de cultivos alternativos</t>
  </si>
  <si>
    <t>DESARROLLO PECUARIO</t>
  </si>
  <si>
    <t>Producción de bovinos</t>
  </si>
  <si>
    <t>Volumen de producción de bovinos  en el municipio</t>
  </si>
  <si>
    <t>Cabezas de Ganado</t>
  </si>
  <si>
    <t>Estadística de la SAGARPA</t>
  </si>
  <si>
    <t>producción de porcinos</t>
  </si>
  <si>
    <t xml:space="preserve">Volumen de producción de porcinos en el municipio </t>
  </si>
  <si>
    <t>producción de cárnicos TIF</t>
  </si>
  <si>
    <t>Volumen de producción de cárnicos con certificación TIF</t>
  </si>
  <si>
    <t xml:space="preserve">Estadística del Rastro Municipal </t>
  </si>
  <si>
    <t xml:space="preserve">Producción de miel </t>
  </si>
  <si>
    <t xml:space="preserve">Volumen de producción de miel en el municipio </t>
  </si>
  <si>
    <t xml:space="preserve">Estadística de la Secretaria de Desarrollo Rural </t>
  </si>
  <si>
    <t xml:space="preserve">DESARROLLO FORESTAL </t>
  </si>
  <si>
    <t xml:space="preserve">conservación de áreas forestales </t>
  </si>
  <si>
    <t xml:space="preserve">Activación de brigadas contra incendios forestales </t>
  </si>
  <si>
    <t xml:space="preserve">Jefatura de desarrollo forestal </t>
  </si>
  <si>
    <t xml:space="preserve">Estadística Municipal </t>
  </si>
  <si>
    <t xml:space="preserve">Educación para la conservación de áreas forestales </t>
  </si>
  <si>
    <t xml:space="preserve">Reforestación de superficie forestal municipal </t>
  </si>
  <si>
    <t xml:space="preserve">MERCADOS Y TIANGUIS </t>
  </si>
  <si>
    <t>Ocupación de espacios comerciales en mercados municipales</t>
  </si>
  <si>
    <t xml:space="preserve">Porcentaje de ocupación de espacios comerciales en mercados municipales </t>
  </si>
  <si>
    <t>Espacios Comerciales</t>
  </si>
  <si>
    <t xml:space="preserve">Jefatura de mercados Municipales </t>
  </si>
  <si>
    <t xml:space="preserve">Padrón Municipal </t>
  </si>
  <si>
    <t xml:space="preserve">Ocupación de espacios comerciales en tianguis municipal </t>
  </si>
  <si>
    <t xml:space="preserve">Porcentaje de ocupación de espacios comerciales en tianguis municipal </t>
  </si>
  <si>
    <t xml:space="preserve">Jefatura de Tianguis municipal </t>
  </si>
  <si>
    <t>EDUCACION</t>
  </si>
  <si>
    <t xml:space="preserve">Equidad de Oportunidades </t>
  </si>
  <si>
    <t xml:space="preserve">Calidad educativa </t>
  </si>
  <si>
    <t xml:space="preserve">Volumen de Instituciones educativas beneficiadas con el  Programa de Calidad educativa </t>
  </si>
  <si>
    <t>Instituciones Educativas</t>
  </si>
  <si>
    <t>Jefatura de educación</t>
  </si>
  <si>
    <t>Expedientes municipales de apoyo</t>
  </si>
  <si>
    <t xml:space="preserve">Remozamiento de infraestructura educativa </t>
  </si>
  <si>
    <t xml:space="preserve">Volumen de instituciones sujetas a reparaciones o remozamientos con presupuesto de los Gobiernos Estatal o Municipal </t>
  </si>
  <si>
    <t xml:space="preserve">Jefatura de educación </t>
  </si>
  <si>
    <t>Apoyo a la educación</t>
  </si>
  <si>
    <t>Volumen de población estudiantil sujeta a apoyos con programas gubernamentales</t>
  </si>
  <si>
    <t>Estudiantes</t>
  </si>
  <si>
    <t xml:space="preserve">CULTURA </t>
  </si>
  <si>
    <t xml:space="preserve">Comunidad y calidad de vida </t>
  </si>
  <si>
    <t>Formación Cultural</t>
  </si>
  <si>
    <t>Número de alumnos inscritos en programas de formación cultural y artística</t>
  </si>
  <si>
    <t xml:space="preserve">Alumnos </t>
  </si>
  <si>
    <t xml:space="preserve">Jefatura de Cultura </t>
  </si>
  <si>
    <t xml:space="preserve">Inscripción de alumnos en formación artística y cultural de la casa de la cultura  municipal </t>
  </si>
  <si>
    <t>Infraestructura Cultural</t>
  </si>
  <si>
    <t xml:space="preserve">Numero de espacios públicos culturales dentro del Municipio de Zapotlán el Grande </t>
  </si>
  <si>
    <t>Espacio Públicos Culturales</t>
  </si>
  <si>
    <t>Espacios de Infraestructura Cultural</t>
  </si>
  <si>
    <t xml:space="preserve">Aforos a eventos Culturales </t>
  </si>
  <si>
    <t xml:space="preserve">Número de asistentes  a los eventos del calendario Cultural Municipal </t>
  </si>
  <si>
    <t>Personas</t>
  </si>
  <si>
    <t>Asistencia a eventos culturales organizados en el Municipio</t>
  </si>
  <si>
    <t>Prevención de enfermedades no trasmisibles</t>
  </si>
  <si>
    <t xml:space="preserve">Número de personas atendidas con pruebas de laboratorio </t>
  </si>
  <si>
    <t xml:space="preserve">Acciones preventivas </t>
  </si>
  <si>
    <t xml:space="preserve">Jefatura de Salud municipal </t>
  </si>
  <si>
    <t xml:space="preserve">Diagnostico de Salud Municipal </t>
  </si>
  <si>
    <t>Prevención de embarazos en adolescentes</t>
  </si>
  <si>
    <t xml:space="preserve">Número de talleres impartidos con contenidos de prevención </t>
  </si>
  <si>
    <t>Detección oportuna de cáncer servicio uterino y próstata</t>
  </si>
  <si>
    <t xml:space="preserve">Atención medica Municipal </t>
  </si>
  <si>
    <t>Número de personas atendidas en consulta médica</t>
  </si>
  <si>
    <t xml:space="preserve">Consultas medicas </t>
  </si>
  <si>
    <t xml:space="preserve">PARTICIPACION CIUDADANA </t>
  </si>
  <si>
    <t xml:space="preserve">Actualización de asociaciones vecinales </t>
  </si>
  <si>
    <t xml:space="preserve">Volumen de asociaciones vecinales en el marco del  Reglamento de Participación Ciudadana Municipal </t>
  </si>
  <si>
    <t>Asociaciones vecinales</t>
  </si>
  <si>
    <t xml:space="preserve">Dirección de Participación Ciudadana Municipal </t>
  </si>
  <si>
    <t>Archivo de Actas de Conformación de Asociaciones Vecinales</t>
  </si>
  <si>
    <t xml:space="preserve">Socialización de acciones comunitarias Municipales </t>
  </si>
  <si>
    <t xml:space="preserve">Volumen de acciones comunitarias consensadas para la toma de decisiones en la comunidad </t>
  </si>
  <si>
    <t xml:space="preserve">Acciones </t>
  </si>
  <si>
    <t xml:space="preserve">Archivo de Actas de Consenso comunitario de decisiones </t>
  </si>
  <si>
    <t xml:space="preserve">Entrega recepción de obra social y de mejoramiento del entorno urbano en la comunidad </t>
  </si>
  <si>
    <t>Volumen de obra social y de mejoramiento del entorno urbano entregada a la comunidad de acuerdo a la normativa de cada programa</t>
  </si>
  <si>
    <t>Obras terminadas</t>
  </si>
  <si>
    <t xml:space="preserve">Archivo de Actas de Entrega Recepción de obra social y de mejoramiento del entorno urbano a la comunidad </t>
  </si>
  <si>
    <t xml:space="preserve">PROTECCIÓN CIVIL Y BOMBEROS </t>
  </si>
  <si>
    <t>Garantía de derechos y libertad</t>
  </si>
  <si>
    <t xml:space="preserve">Seguridad de los ciudadanos </t>
  </si>
  <si>
    <t xml:space="preserve">Control de incendios forestales y urbanos </t>
  </si>
  <si>
    <t xml:space="preserve">Superficie afectada por incendios sujeta a atención por parte de la corporación </t>
  </si>
  <si>
    <t>Acciones</t>
  </si>
  <si>
    <t xml:space="preserve">Dirección de Protección Civil y Bomberos </t>
  </si>
  <si>
    <t xml:space="preserve">Informes mensuales de la Dirección de Protección Civil y bomberos del Municipio </t>
  </si>
  <si>
    <t xml:space="preserve">Prevención de desastres </t>
  </si>
  <si>
    <t xml:space="preserve">Número de capacitaciones dirigidas a la comunidad para la prevención de desastres </t>
  </si>
  <si>
    <t xml:space="preserve">Capacitaciones </t>
  </si>
  <si>
    <t xml:space="preserve">SEGURIDAD PUBLICA </t>
  </si>
  <si>
    <t>Seguridad de los Ciudadanos</t>
  </si>
  <si>
    <t xml:space="preserve">Delito del fuero común Homicidios  </t>
  </si>
  <si>
    <t>Delitos de homicida denunciados en el Municipio</t>
  </si>
  <si>
    <t xml:space="preserve">Averiguaciones </t>
  </si>
  <si>
    <t xml:space="preserve">Dirección de Seguridad Pública </t>
  </si>
  <si>
    <t>Fiscalía General Gobierno del estado de Jalisco, Plataforma México</t>
  </si>
  <si>
    <t xml:space="preserve">Delito del fuero común Robo a casa habitación </t>
  </si>
  <si>
    <t>Delito del fuero común del Robo a personas</t>
  </si>
  <si>
    <t xml:space="preserve">Delitos de Robo a personas denunciados en el Municipio </t>
  </si>
  <si>
    <t xml:space="preserve">Delito del fuero común Robo de vehículos particulares  </t>
  </si>
  <si>
    <t xml:space="preserve">Delitos de robo de vehículos denunciados en el Municipio </t>
  </si>
  <si>
    <t xml:space="preserve">Delito del Fuero común Robo a negocio </t>
  </si>
  <si>
    <t xml:space="preserve">Delitos de Robo a negocio denunciados en el municipio </t>
  </si>
  <si>
    <t xml:space="preserve">TRANSITO Y MOBILIDAD </t>
  </si>
  <si>
    <t xml:space="preserve">Prevención para la Seguridad vial </t>
  </si>
  <si>
    <t>Número de accidentes viales en zonas urbanas</t>
  </si>
  <si>
    <t>Accidentes Viales</t>
  </si>
  <si>
    <t xml:space="preserve">Dirección de Tránsito y Movilidad </t>
  </si>
  <si>
    <t>Estadística mensual de accidente viales</t>
  </si>
  <si>
    <t>Señalización</t>
  </si>
  <si>
    <t>Volumen de machuelos, vialidades, cruces peatonales balizados</t>
  </si>
  <si>
    <t>ML</t>
  </si>
  <si>
    <t>Reporte de actividades de balizamiento mensual</t>
  </si>
  <si>
    <t>Capacitación ciudadana</t>
  </si>
  <si>
    <t>Número de talleres impartidos con contenidos de prevención en el tema de movilidad urbana</t>
  </si>
  <si>
    <t>Reporte de actividades mensuales (Capacitación ciudadana)</t>
  </si>
  <si>
    <t xml:space="preserve">ORGANISMOS PUBLICOS DESCENTRALIZADOS </t>
  </si>
  <si>
    <t xml:space="preserve">DIF </t>
  </si>
  <si>
    <t>Talleres culturales, deportivos, recreativos y de capacitación</t>
  </si>
  <si>
    <t xml:space="preserve">Número de actividades organizadas por el DIF con alto impacto en el Desarrollo Social </t>
  </si>
  <si>
    <t>Talleres</t>
  </si>
  <si>
    <t xml:space="preserve">Dirección del DIF Municipal </t>
  </si>
  <si>
    <t xml:space="preserve">Estadística y registros internos de la OPD DIF del Municipio de Zapotlán el Grande </t>
  </si>
  <si>
    <t>Usuarios de centros de desarrollo comunitarios</t>
  </si>
  <si>
    <t xml:space="preserve">Número de actividades que impulsan la participación de la población de la localidad en centros comunitarios </t>
  </si>
  <si>
    <t xml:space="preserve">Beneficiarios </t>
  </si>
  <si>
    <t>Usuarios con asistencia jurídica, psicológica y de trabajo social</t>
  </si>
  <si>
    <t xml:space="preserve">Número de beneficiarios de la población vulnerable  atendidos por DIF </t>
  </si>
  <si>
    <t>Apoyos escolares a niños, niñas y adolescentes en riesgo de calle o abandono escolar</t>
  </si>
  <si>
    <t xml:space="preserve">Apoyos </t>
  </si>
  <si>
    <t>Número de asistentes a talleres de prevención de embarazo adolescente y adicciones</t>
  </si>
  <si>
    <t>Benefiarios</t>
  </si>
  <si>
    <t xml:space="preserve">Estadistica y registros internos de la OPD DIF del Municipio de Zapotlán el Grande </t>
  </si>
  <si>
    <t>Proyectos de corresponsabilidad social</t>
  </si>
  <si>
    <t xml:space="preserve">Número de proyectos consolidados </t>
  </si>
  <si>
    <t>Proyectos</t>
  </si>
  <si>
    <t>Beneficiarios del Programa de Asistencia Alimentaria Directa (PAAD) con entrega de despensa mensaul</t>
  </si>
  <si>
    <t xml:space="preserve">Número de despensas del PAAD entregadas </t>
  </si>
  <si>
    <t xml:space="preserve">Despensas </t>
  </si>
  <si>
    <t>Beneficiarios del Programa Alimentario para Menores de 1 a 3 años No Escolarizados (PROALIMNE) con entrega de leche y alimentos mensual</t>
  </si>
  <si>
    <t>Número de racciones de leche del PROALIMNE entregadas</t>
  </si>
  <si>
    <t>Beneficiarios de desayunos escolares fríos y calientes</t>
  </si>
  <si>
    <t>Beneficiarios de comedores</t>
  </si>
  <si>
    <t>Adultos mayores beneficiados a través de Casa Día</t>
  </si>
  <si>
    <t xml:space="preserve">Niños y niñas atendidos integralmente en el CADI Anualmente </t>
  </si>
  <si>
    <t xml:space="preserve">Atenciones en la Unidad Regional de Rehabilitación </t>
  </si>
  <si>
    <t>SISTEMA DE AGUA POTABLE Y ALCANTARILLADO DE ZAPOTLAN</t>
  </si>
  <si>
    <t xml:space="preserve">Aumento de medición de consumo efectivo </t>
  </si>
  <si>
    <t xml:space="preserve">Volumen de medidores instalados en los domicilios de los consumidores </t>
  </si>
  <si>
    <t xml:space="preserve">Aparatos de medición </t>
  </si>
  <si>
    <t xml:space="preserve">Dirección del SAPAZA </t>
  </si>
  <si>
    <t>Sistema financiero del Sapaza</t>
  </si>
  <si>
    <t xml:space="preserve">Disminución del volumen de pérdidas </t>
  </si>
  <si>
    <t xml:space="preserve">Contracción del volumen de litros de agua reportados como perdida en la red de agua potable  </t>
  </si>
  <si>
    <t xml:space="preserve">Litros </t>
  </si>
  <si>
    <t>Estadística de extracción y pérdidas del Sapaza</t>
  </si>
  <si>
    <t xml:space="preserve">Eficiencia física </t>
  </si>
  <si>
    <t>Cobertura de abasto en el servicio de agua potable en la red de agua potable del Municipio de Zapotlán el Grande</t>
  </si>
  <si>
    <t xml:space="preserve">Eficiencia comercial </t>
  </si>
  <si>
    <t>Ingreso al SAPAZA por concepto de consumo de agua</t>
  </si>
  <si>
    <t xml:space="preserve">INSTITUTO DE LA MUJER ZAPOTLENSE </t>
  </si>
  <si>
    <t>Mujeres atendidas en la localidad que presentan incidentes de violencia comunitaria</t>
  </si>
  <si>
    <t xml:space="preserve">Número acumulado de mujeres atendidas por la institución que presentan casos de violencia comunitaria </t>
  </si>
  <si>
    <t xml:space="preserve">Beneficiarias </t>
  </si>
  <si>
    <t xml:space="preserve">Directora de la Institución </t>
  </si>
  <si>
    <t>Estadística y registros internos de la Institución</t>
  </si>
  <si>
    <t>Mujeres atendidas en situación de pobreza</t>
  </si>
  <si>
    <t xml:space="preserve">Número acumulado de mujeres atendidas por la institución que se encontraron en situación de pobreza </t>
  </si>
  <si>
    <r>
      <t xml:space="preserve">Ciudad incluyente y con oportunidades:1. </t>
    </r>
    <r>
      <rPr>
        <sz val="12"/>
        <color theme="1"/>
        <rFont val="Calibri"/>
        <family val="2"/>
        <scheme val="minor"/>
      </rPr>
      <t xml:space="preserve">Concensar la toma de desiciones fundamentales de gobierno, fomentar habitos de vida saludable 2 Difundir la cultura, coadyuvar con con los planes de gobierno en el 3.fortalecimiento a la educación  4. Impulsar los servicios de protección y asistencia social a las personas vulnerables en la localidad que garanticen el desarrollo integral de la ciudadanía.   </t>
    </r>
  </si>
  <si>
    <r>
      <t>Ciudad Productiva:1.</t>
    </r>
    <r>
      <rPr>
        <sz val="12"/>
        <color theme="1"/>
        <rFont val="Calibri"/>
        <family val="2"/>
        <scheme val="minor"/>
      </rPr>
      <t xml:space="preserve">Fomentar el crecimiento del empleo en la localidad, fomentando la recuperación del  liderazgo comercial y de servicios en la región sur 2. Aumentar la derrama economica respetando el entorno natural aprovechando el potencial turistico del Municipio. 3 Coadyubar con el fomento a la tecnificación e implementación de estrategias que impulsen la rentabilidad y productividad en el sector agricola. 4 Fortalecer la ctividad economica de la localidad, impulsando la transformacion de mercados y tianguis en beneficio del bienestar de la población. </t>
    </r>
  </si>
  <si>
    <r>
      <t xml:space="preserve">Ciudad Segura: 1. </t>
    </r>
    <r>
      <rPr>
        <sz val="12"/>
        <color theme="1"/>
        <rFont val="Calibri"/>
        <family val="2"/>
        <scheme val="minor"/>
      </rPr>
      <t xml:space="preserve">Reducir los indices delictivos en beneficio de las integridad fisica y patrimonial de los Zapotlenses, creando confianza en la percepción de seguridad por el ciudadano . 2 Mejorar las rutas de mobilidad urbana y la alternativa al uso de trasporte motorizado en la zonas urbanas.3Impulsar las estrategias de protección civil en la prevención y protección de la población en asentamientos humanos en riesgo de la localidad. </t>
    </r>
  </si>
  <si>
    <t>Municipio:  Municipio de Zapotlán el Grande,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</si>
</sst>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0_ ;\-0\ "/>
    <numFmt numFmtId="168" formatCode="#,##0_ ;\-#,##0\ "/>
    <numFmt numFmtId="169" formatCode="0."/>
    <numFmt numFmtId="170" formatCode="#,###,##0.00"/>
  </numFmts>
  <fonts count="70"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b/>
      <sz val="20"/>
      <color theme="1"/>
      <name val="Calibri"/>
      <family val="2"/>
      <scheme val="minor"/>
    </font>
    <font>
      <b/>
      <sz val="12"/>
      <color theme="0"/>
      <name val="Calibri"/>
      <family val="2"/>
    </font>
    <font>
      <b/>
      <sz val="14"/>
      <name val="Calibri"/>
      <family val="2"/>
      <scheme val="minor"/>
    </font>
    <font>
      <sz val="10"/>
      <color indexed="64"/>
      <name val="Tahoma"/>
      <family val="2"/>
    </font>
    <font>
      <sz val="10"/>
      <color indexed="8"/>
      <name val="Arial"/>
      <family val="2"/>
    </font>
    <font>
      <b/>
      <sz val="10"/>
      <color indexed="8"/>
      <name val="Arial"/>
      <family val="2"/>
    </font>
    <font>
      <b/>
      <sz val="16"/>
      <color theme="1"/>
      <name val="Arial"/>
      <family val="2"/>
    </font>
    <font>
      <b/>
      <sz val="12"/>
      <color theme="1"/>
      <name val="Arial"/>
      <family val="2"/>
    </font>
    <font>
      <b/>
      <sz val="12"/>
      <name val="Arial"/>
      <family val="2"/>
    </font>
    <font>
      <sz val="12"/>
      <color theme="1"/>
      <name val="Arial"/>
      <family val="2"/>
    </font>
    <font>
      <sz val="12"/>
      <name val="Arial"/>
      <family val="2"/>
    </font>
  </fonts>
  <fills count="32">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3399"/>
        <bgColor indexed="64"/>
      </patternFill>
    </fill>
    <fill>
      <patternFill patternType="solid">
        <fgColor rgb="FF0070C0"/>
        <bgColor indexed="64"/>
      </patternFill>
    </fill>
    <fill>
      <patternFill patternType="solid">
        <fgColor rgb="FFC00000"/>
        <bgColor indexed="64"/>
      </patternFill>
    </fill>
    <fill>
      <patternFill patternType="solid">
        <fgColor theme="0" tint="-0.249977111117893"/>
        <bgColor indexed="64"/>
      </patternFill>
    </fill>
  </fills>
  <borders count="15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ck">
        <color auto="1"/>
      </top>
      <bottom style="thin">
        <color auto="1"/>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789">
    <xf numFmtId="0" fontId="0" fillId="0" borderId="0" xfId="0"/>
    <xf numFmtId="0" fontId="0" fillId="0" borderId="0" xfId="0" applyFill="1"/>
    <xf numFmtId="0" fontId="33" fillId="0" borderId="0" xfId="0" applyFont="1"/>
    <xf numFmtId="0" fontId="33" fillId="0" borderId="0" xfId="0" applyFont="1" applyFill="1" applyProtection="1"/>
    <xf numFmtId="42" fontId="34" fillId="14" borderId="42" xfId="25" applyNumberFormat="1" applyFont="1" applyFill="1" applyBorder="1" applyAlignment="1" applyProtection="1">
      <alignment vertical="center"/>
      <protection locked="0"/>
    </xf>
    <xf numFmtId="42" fontId="34" fillId="0" borderId="42" xfId="25" applyNumberFormat="1" applyFont="1" applyFill="1" applyBorder="1" applyAlignment="1" applyProtection="1">
      <alignment vertical="center"/>
      <protection locked="0"/>
    </xf>
    <xf numFmtId="42" fontId="34" fillId="0" borderId="43"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44" xfId="0" applyFont="1" applyFill="1" applyBorder="1" applyAlignment="1" applyProtection="1">
      <alignment horizontal="center" vertical="center"/>
    </xf>
    <xf numFmtId="0" fontId="33" fillId="0" borderId="44" xfId="0" applyFont="1" applyFill="1" applyBorder="1" applyAlignment="1" applyProtection="1">
      <alignment vertical="center" wrapText="1"/>
    </xf>
    <xf numFmtId="3" fontId="33" fillId="0" borderId="44" xfId="0" applyNumberFormat="1" applyFont="1" applyFill="1" applyBorder="1" applyAlignment="1" applyProtection="1">
      <alignment vertical="center"/>
    </xf>
    <xf numFmtId="10" fontId="33" fillId="0" borderId="44" xfId="0" applyNumberFormat="1" applyFont="1" applyFill="1" applyBorder="1" applyAlignment="1" applyProtection="1">
      <alignment horizontal="center" vertical="center"/>
    </xf>
    <xf numFmtId="0" fontId="33" fillId="0" borderId="44" xfId="0" applyFont="1" applyFill="1" applyBorder="1" applyAlignment="1" applyProtection="1">
      <alignment vertical="center"/>
    </xf>
    <xf numFmtId="41" fontId="33" fillId="0" borderId="44"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2" xfId="25" applyNumberFormat="1" applyFont="1" applyFill="1" applyBorder="1" applyAlignment="1" applyProtection="1">
      <alignment vertical="center"/>
      <protection locked="0"/>
    </xf>
    <xf numFmtId="42" fontId="35" fillId="0" borderId="42"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7" fontId="35" fillId="15" borderId="1" xfId="0" applyNumberFormat="1" applyFont="1" applyFill="1" applyBorder="1" applyAlignment="1">
      <alignment horizontal="center" vertical="center"/>
    </xf>
    <xf numFmtId="167"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44" xfId="0" applyNumberFormat="1" applyFont="1" applyFill="1" applyBorder="1" applyAlignment="1" applyProtection="1">
      <alignment vertical="center"/>
    </xf>
    <xf numFmtId="10" fontId="0" fillId="0" borderId="44"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4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69"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69"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2" xfId="0" applyNumberFormat="1" applyFont="1" applyFill="1" applyBorder="1" applyAlignment="1" applyProtection="1">
      <alignment horizontal="center" vertical="center"/>
      <protection locked="0"/>
    </xf>
    <xf numFmtId="167" fontId="35" fillId="0" borderId="45" xfId="0" applyNumberFormat="1" applyFont="1" applyFill="1" applyBorder="1" applyAlignment="1" applyProtection="1">
      <alignment horizontal="center" vertical="center"/>
    </xf>
    <xf numFmtId="42" fontId="35" fillId="0" borderId="42" xfId="0" applyNumberFormat="1" applyFont="1" applyFill="1" applyBorder="1" applyAlignment="1" applyProtection="1">
      <alignment horizontal="center" vertical="center"/>
      <protection locked="0"/>
    </xf>
    <xf numFmtId="0" fontId="0" fillId="0" borderId="46" xfId="0" applyFill="1" applyBorder="1" applyAlignment="1" applyProtection="1">
      <alignment horizontal="right"/>
      <protection locked="0"/>
    </xf>
    <xf numFmtId="167" fontId="33" fillId="0" borderId="46" xfId="0" applyNumberFormat="1" applyFont="1" applyBorder="1" applyAlignment="1" applyProtection="1">
      <alignment horizontal="center" vertical="center"/>
      <protection locked="0"/>
    </xf>
    <xf numFmtId="0" fontId="33" fillId="0" borderId="46" xfId="0" applyFont="1" applyFill="1" applyBorder="1" applyAlignment="1" applyProtection="1">
      <alignment wrapText="1"/>
      <protection locked="0"/>
    </xf>
    <xf numFmtId="0" fontId="33" fillId="0" borderId="0" xfId="0" applyFont="1" applyFill="1" applyBorder="1" applyProtection="1"/>
    <xf numFmtId="167" fontId="34" fillId="0" borderId="0" xfId="0" applyNumberFormat="1" applyFont="1" applyFill="1" applyBorder="1" applyAlignment="1">
      <alignment horizontal="center" vertical="center"/>
    </xf>
    <xf numFmtId="3" fontId="33" fillId="0" borderId="0" xfId="0" applyNumberFormat="1" applyFont="1"/>
    <xf numFmtId="168" fontId="33" fillId="0" borderId="0" xfId="0" applyNumberFormat="1" applyFont="1"/>
    <xf numFmtId="0" fontId="35" fillId="0" borderId="45" xfId="25" applyFont="1" applyFill="1" applyBorder="1" applyAlignment="1" applyProtection="1">
      <alignment horizontal="center" vertical="center"/>
    </xf>
    <xf numFmtId="167" fontId="35" fillId="0" borderId="47" xfId="0" applyNumberFormat="1" applyFont="1" applyFill="1" applyBorder="1" applyAlignment="1" applyProtection="1">
      <alignment horizontal="center" vertical="center"/>
    </xf>
    <xf numFmtId="42" fontId="35" fillId="14" borderId="43" xfId="25" applyNumberFormat="1" applyFont="1" applyFill="1" applyBorder="1" applyAlignment="1" applyProtection="1">
      <alignment vertical="center"/>
      <protection locked="0"/>
    </xf>
    <xf numFmtId="167" fontId="35" fillId="0" borderId="48" xfId="0" applyNumberFormat="1" applyFont="1" applyFill="1" applyBorder="1" applyAlignment="1" applyProtection="1">
      <alignment horizontal="center" vertical="center"/>
    </xf>
    <xf numFmtId="42" fontId="35" fillId="0" borderId="49"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49"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2" xfId="25" applyNumberFormat="1" applyFont="1" applyFill="1" applyBorder="1" applyAlignment="1" applyProtection="1">
      <alignment vertical="center"/>
    </xf>
    <xf numFmtId="42" fontId="34" fillId="15" borderId="49" xfId="25" applyNumberFormat="1" applyFont="1" applyFill="1" applyBorder="1" applyAlignment="1" applyProtection="1">
      <alignment horizontal="left" vertical="center"/>
    </xf>
    <xf numFmtId="42" fontId="35" fillId="15" borderId="42" xfId="25" applyNumberFormat="1" applyFont="1" applyFill="1" applyBorder="1" applyAlignment="1" applyProtection="1">
      <alignment vertical="center"/>
    </xf>
    <xf numFmtId="9" fontId="35" fillId="15" borderId="50"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44" xfId="0" applyNumberFormat="1" applyFont="1" applyFill="1" applyBorder="1" applyAlignment="1" applyProtection="1">
      <alignment horizontal="left" vertical="center"/>
    </xf>
    <xf numFmtId="0" fontId="39" fillId="0" borderId="4"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46" xfId="0" applyNumberFormat="1" applyFont="1" applyBorder="1" applyProtection="1">
      <protection locked="0"/>
    </xf>
    <xf numFmtId="0" fontId="40"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42" fillId="15" borderId="51" xfId="0" applyFont="1" applyFill="1" applyBorder="1" applyAlignment="1" applyProtection="1">
      <alignment horizontal="left" vertical="center" wrapText="1"/>
    </xf>
    <xf numFmtId="41" fontId="37" fillId="18" borderId="51" xfId="0" applyNumberFormat="1" applyFont="1" applyFill="1" applyBorder="1" applyAlignment="1" applyProtection="1">
      <alignment horizontal="right" vertical="center"/>
    </xf>
    <xf numFmtId="0" fontId="43" fillId="0" borderId="51" xfId="0" applyFont="1" applyFill="1" applyBorder="1" applyAlignment="1" applyProtection="1">
      <alignment horizontal="left" vertical="center" wrapText="1"/>
    </xf>
    <xf numFmtId="41" fontId="42" fillId="15" borderId="51" xfId="0" applyNumberFormat="1" applyFont="1" applyFill="1" applyBorder="1" applyAlignment="1" applyProtection="1">
      <alignment horizontal="right" vertical="center"/>
    </xf>
    <xf numFmtId="0" fontId="0" fillId="0" borderId="52" xfId="0" applyFill="1" applyBorder="1" applyAlignment="1" applyProtection="1">
      <alignment horizontal="right"/>
      <protection locked="0"/>
    </xf>
    <xf numFmtId="167"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41" fontId="0" fillId="0" borderId="53" xfId="0" applyNumberFormat="1" applyFont="1" applyBorder="1" applyProtection="1">
      <protection locked="0"/>
    </xf>
    <xf numFmtId="0" fontId="0" fillId="0" borderId="53" xfId="0" applyFill="1" applyBorder="1" applyAlignment="1" applyProtection="1">
      <alignment horizontal="right"/>
      <protection locked="0"/>
    </xf>
    <xf numFmtId="0" fontId="31" fillId="0" borderId="51" xfId="0" applyFont="1" applyBorder="1" applyAlignment="1" applyProtection="1">
      <alignment horizontal="right" vertical="center" wrapText="1"/>
      <protection locked="0"/>
    </xf>
    <xf numFmtId="41" fontId="0" fillId="0" borderId="51" xfId="0" applyNumberFormat="1" applyBorder="1" applyAlignment="1" applyProtection="1">
      <alignment horizontal="right" vertical="center"/>
    </xf>
    <xf numFmtId="41" fontId="31" fillId="0" borderId="51" xfId="0" applyNumberFormat="1" applyFont="1" applyBorder="1" applyAlignment="1" applyProtection="1">
      <alignment horizontal="right" vertical="center"/>
    </xf>
    <xf numFmtId="41" fontId="0" fillId="0" borderId="51" xfId="0" applyNumberFormat="1" applyBorder="1" applyAlignment="1" applyProtection="1">
      <alignment horizontal="right" vertical="center"/>
      <protection locked="0"/>
    </xf>
    <xf numFmtId="41" fontId="31" fillId="18" borderId="51" xfId="0" applyNumberFormat="1" applyFont="1" applyFill="1" applyBorder="1" applyAlignment="1" applyProtection="1">
      <alignment horizontal="right" vertical="center"/>
    </xf>
    <xf numFmtId="41" fontId="0" fillId="0" borderId="51" xfId="0" applyNumberFormat="1" applyFont="1" applyBorder="1" applyAlignment="1" applyProtection="1">
      <alignment horizontal="right" vertical="center"/>
      <protection locked="0"/>
    </xf>
    <xf numFmtId="41" fontId="0" fillId="0" borderId="51" xfId="0" applyNumberFormat="1" applyFont="1" applyBorder="1" applyAlignment="1" applyProtection="1">
      <alignment horizontal="right"/>
      <protection locked="0"/>
    </xf>
    <xf numFmtId="41" fontId="8" fillId="18" borderId="51" xfId="0" applyNumberFormat="1" applyFont="1" applyFill="1" applyBorder="1" applyAlignment="1" applyProtection="1">
      <alignment horizontal="right" vertical="center"/>
    </xf>
    <xf numFmtId="3" fontId="42" fillId="15" borderId="51" xfId="0" applyNumberFormat="1" applyFont="1" applyFill="1" applyBorder="1" applyAlignment="1" applyProtection="1">
      <alignment vertical="center"/>
    </xf>
    <xf numFmtId="41" fontId="42" fillId="18" borderId="51" xfId="0" applyNumberFormat="1" applyFont="1" applyFill="1" applyBorder="1" applyAlignment="1" applyProtection="1">
      <alignment horizontal="right" vertical="center"/>
    </xf>
    <xf numFmtId="0" fontId="44" fillId="18" borderId="51" xfId="0" applyFont="1" applyFill="1" applyBorder="1" applyAlignment="1" applyProtection="1">
      <alignment horizontal="left" vertical="center" wrapText="1"/>
    </xf>
    <xf numFmtId="0" fontId="45" fillId="18" borderId="51" xfId="0" applyFont="1" applyFill="1" applyBorder="1" applyAlignment="1" applyProtection="1">
      <alignment horizontal="left" vertical="center" wrapText="1"/>
    </xf>
    <xf numFmtId="41" fontId="42" fillId="16" borderId="51" xfId="0" applyNumberFormat="1" applyFont="1" applyFill="1" applyBorder="1" applyAlignment="1" applyProtection="1">
      <alignment horizontal="right" vertical="center"/>
    </xf>
    <xf numFmtId="0" fontId="42" fillId="15" borderId="51" xfId="0" applyFont="1" applyFill="1" applyBorder="1" applyAlignment="1" applyProtection="1">
      <alignment vertical="center" wrapText="1"/>
    </xf>
    <xf numFmtId="41" fontId="0" fillId="0" borderId="51" xfId="0" applyNumberFormat="1" applyFont="1" applyBorder="1" applyAlignment="1" applyProtection="1">
      <alignment horizontal="right" vertical="center"/>
    </xf>
    <xf numFmtId="0" fontId="43" fillId="0" borderId="51" xfId="0" applyFont="1" applyFill="1" applyBorder="1" applyAlignment="1" applyProtection="1">
      <alignment horizontal="justify" vertical="center" wrapText="1"/>
    </xf>
    <xf numFmtId="0" fontId="33" fillId="0" borderId="51" xfId="0" applyFont="1" applyBorder="1" applyAlignment="1" applyProtection="1">
      <alignment vertical="center" wrapText="1"/>
    </xf>
    <xf numFmtId="41" fontId="0" fillId="0" borderId="51" xfId="0" applyNumberFormat="1" applyFont="1" applyBorder="1" applyAlignment="1" applyProtection="1">
      <alignment horizontal="right"/>
    </xf>
    <xf numFmtId="0" fontId="43" fillId="0" borderId="51" xfId="0" applyFont="1" applyFill="1" applyBorder="1" applyAlignment="1" applyProtection="1">
      <alignment vertical="center" wrapText="1"/>
    </xf>
    <xf numFmtId="0" fontId="45" fillId="15" borderId="51" xfId="0" applyFont="1" applyFill="1" applyBorder="1" applyAlignment="1" applyProtection="1">
      <alignment vertical="center" wrapText="1"/>
    </xf>
    <xf numFmtId="41" fontId="9" fillId="0" borderId="51" xfId="0" applyNumberFormat="1" applyFont="1" applyBorder="1" applyAlignment="1" applyProtection="1">
      <alignment horizontal="right" vertical="center" wrapText="1"/>
    </xf>
    <xf numFmtId="3" fontId="31" fillId="18" borderId="51" xfId="0" applyNumberFormat="1" applyFont="1" applyFill="1" applyBorder="1" applyAlignment="1" applyProtection="1">
      <alignment vertical="center" wrapText="1"/>
    </xf>
    <xf numFmtId="41" fontId="9" fillId="0" borderId="51" xfId="0" applyNumberFormat="1" applyFont="1" applyBorder="1" applyAlignment="1" applyProtection="1">
      <alignment horizontal="right" vertical="center"/>
    </xf>
    <xf numFmtId="0" fontId="46" fillId="0" borderId="51" xfId="0" applyFont="1" applyFill="1" applyBorder="1" applyAlignment="1" applyProtection="1">
      <alignment horizontal="left" vertical="center" wrapText="1"/>
    </xf>
    <xf numFmtId="0" fontId="45" fillId="18" borderId="51" xfId="0" applyFont="1" applyFill="1" applyBorder="1" applyAlignment="1" applyProtection="1">
      <alignment vertical="center" wrapText="1"/>
    </xf>
    <xf numFmtId="41" fontId="1" fillId="0" borderId="51" xfId="0" applyNumberFormat="1" applyFont="1" applyBorder="1" applyAlignment="1" applyProtection="1">
      <alignment horizontal="right" vertical="center"/>
      <protection locked="0"/>
    </xf>
    <xf numFmtId="41" fontId="9" fillId="0" borderId="51" xfId="0" applyNumberFormat="1" applyFont="1" applyBorder="1" applyAlignment="1" applyProtection="1">
      <alignment horizontal="right" vertical="center"/>
      <protection locked="0"/>
    </xf>
    <xf numFmtId="41" fontId="8" fillId="0" borderId="51" xfId="0" applyNumberFormat="1" applyFont="1" applyBorder="1" applyAlignment="1" applyProtection="1">
      <alignment horizontal="right"/>
    </xf>
    <xf numFmtId="41" fontId="37" fillId="15" borderId="51" xfId="0" applyNumberFormat="1" applyFont="1" applyFill="1" applyBorder="1" applyAlignment="1" applyProtection="1">
      <alignment horizontal="right" vertical="center"/>
    </xf>
    <xf numFmtId="41" fontId="33" fillId="18" borderId="51" xfId="0" applyNumberFormat="1" applyFont="1" applyFill="1" applyBorder="1" applyAlignment="1" applyProtection="1">
      <alignment horizontal="right" vertical="center"/>
    </xf>
    <xf numFmtId="41" fontId="33" fillId="0" borderId="51" xfId="0" applyNumberFormat="1" applyFont="1" applyBorder="1" applyAlignment="1" applyProtection="1">
      <alignment horizontal="right" vertical="center"/>
      <protection locked="0"/>
    </xf>
    <xf numFmtId="41" fontId="33" fillId="0" borderId="51" xfId="0" applyNumberFormat="1" applyFont="1" applyFill="1" applyBorder="1" applyAlignment="1" applyProtection="1">
      <alignment horizontal="right" vertical="center"/>
      <protection locked="0"/>
    </xf>
    <xf numFmtId="41" fontId="33" fillId="0" borderId="51"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54" xfId="0" applyFont="1" applyFill="1" applyBorder="1" applyAlignment="1" applyProtection="1">
      <alignment horizontal="center" vertical="center"/>
    </xf>
    <xf numFmtId="0" fontId="31" fillId="15" borderId="51" xfId="0" applyFont="1" applyFill="1" applyBorder="1" applyAlignment="1" applyProtection="1">
      <alignment vertical="center" wrapText="1"/>
    </xf>
    <xf numFmtId="0" fontId="33" fillId="0" borderId="51" xfId="0" applyFont="1" applyBorder="1" applyAlignment="1" applyProtection="1">
      <alignment vertical="center"/>
    </xf>
    <xf numFmtId="0" fontId="33" fillId="0" borderId="51" xfId="0" applyFont="1" applyFill="1" applyBorder="1" applyAlignment="1" applyProtection="1">
      <alignment vertical="center" wrapText="1"/>
    </xf>
    <xf numFmtId="0" fontId="0" fillId="15" borderId="51" xfId="0" applyFont="1" applyFill="1" applyBorder="1" applyAlignment="1" applyProtection="1">
      <alignment vertical="center" wrapText="1"/>
    </xf>
    <xf numFmtId="0" fontId="0" fillId="0" borderId="51" xfId="0" applyFont="1" applyFill="1" applyBorder="1" applyAlignment="1" applyProtection="1">
      <alignment vertical="center" wrapText="1"/>
    </xf>
    <xf numFmtId="0" fontId="0" fillId="0" borderId="55" xfId="0" applyBorder="1"/>
    <xf numFmtId="0" fontId="33" fillId="0" borderId="54" xfId="0" applyFont="1" applyFill="1" applyBorder="1" applyAlignment="1" applyProtection="1">
      <alignment horizontal="center" vertical="center"/>
    </xf>
    <xf numFmtId="0" fontId="0" fillId="19" borderId="55" xfId="0" applyFill="1" applyBorder="1"/>
    <xf numFmtId="0" fontId="0" fillId="15" borderId="55" xfId="0" applyFill="1" applyBorder="1"/>
    <xf numFmtId="41" fontId="37" fillId="15" borderId="56" xfId="0" applyNumberFormat="1" applyFont="1" applyFill="1" applyBorder="1" applyAlignment="1" applyProtection="1">
      <alignment horizontal="right" vertical="center"/>
    </xf>
    <xf numFmtId="0" fontId="42" fillId="15" borderId="54" xfId="0" applyFont="1" applyFill="1" applyBorder="1" applyAlignment="1" applyProtection="1">
      <alignment horizontal="center" vertical="center"/>
    </xf>
    <xf numFmtId="41" fontId="47" fillId="20" borderId="56" xfId="0" applyNumberFormat="1" applyFont="1" applyFill="1" applyBorder="1" applyAlignment="1" applyProtection="1">
      <alignment horizontal="right" vertical="center"/>
    </xf>
    <xf numFmtId="41" fontId="37" fillId="16" borderId="56" xfId="0" applyNumberFormat="1" applyFont="1" applyFill="1" applyBorder="1" applyAlignment="1" applyProtection="1">
      <alignment horizontal="right" vertical="center"/>
    </xf>
    <xf numFmtId="0" fontId="31" fillId="0" borderId="55" xfId="0" applyFont="1" applyBorder="1"/>
    <xf numFmtId="41" fontId="33" fillId="15" borderId="56" xfId="0" applyNumberFormat="1" applyFont="1" applyFill="1" applyBorder="1" applyAlignment="1" applyProtection="1">
      <alignment horizontal="right" vertical="center"/>
    </xf>
    <xf numFmtId="41" fontId="33" fillId="0" borderId="56" xfId="0" applyNumberFormat="1" applyFont="1" applyBorder="1" applyAlignment="1" applyProtection="1">
      <alignment horizontal="right" vertical="center"/>
    </xf>
    <xf numFmtId="0" fontId="0" fillId="0" borderId="54" xfId="0" applyFont="1" applyFill="1" applyBorder="1" applyAlignment="1" applyProtection="1">
      <alignment horizontal="center" vertical="center"/>
    </xf>
    <xf numFmtId="0" fontId="0" fillId="15" borderId="54" xfId="0" applyFont="1" applyFill="1" applyBorder="1" applyAlignment="1" applyProtection="1">
      <alignment horizontal="center" vertical="center"/>
    </xf>
    <xf numFmtId="165" fontId="33" fillId="0" borderId="51" xfId="0" applyNumberFormat="1" applyFont="1" applyFill="1" applyBorder="1" applyAlignment="1" applyProtection="1">
      <alignment horizontal="center" vertical="center"/>
      <protection locked="0"/>
    </xf>
    <xf numFmtId="0" fontId="33" fillId="0" borderId="51" xfId="0" applyFont="1" applyFill="1" applyBorder="1" applyAlignment="1" applyProtection="1">
      <alignment vertical="center"/>
      <protection locked="0"/>
    </xf>
    <xf numFmtId="0" fontId="41" fillId="0" borderId="57"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5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58" xfId="0" applyNumberFormat="1" applyFill="1" applyBorder="1" applyProtection="1">
      <protection locked="0"/>
    </xf>
    <xf numFmtId="42" fontId="0" fillId="0" borderId="58" xfId="0" applyNumberFormat="1" applyBorder="1"/>
    <xf numFmtId="0" fontId="41" fillId="0" borderId="59" xfId="0" applyFont="1" applyFill="1" applyBorder="1" applyAlignment="1" applyProtection="1">
      <alignment vertical="center"/>
    </xf>
    <xf numFmtId="42" fontId="33" fillId="0" borderId="60" xfId="0" applyNumberFormat="1" applyFont="1" applyFill="1" applyBorder="1" applyAlignment="1" applyProtection="1">
      <alignment horizontal="right" vertical="center"/>
      <protection locked="0"/>
    </xf>
    <xf numFmtId="42" fontId="33" fillId="0" borderId="60" xfId="0" applyNumberFormat="1" applyFont="1" applyBorder="1" applyAlignment="1" applyProtection="1">
      <alignment horizontal="right" vertical="center"/>
      <protection locked="0"/>
    </xf>
    <xf numFmtId="0" fontId="41" fillId="0" borderId="55" xfId="0" applyFont="1" applyFill="1" applyBorder="1" applyAlignment="1" applyProtection="1">
      <alignment horizontal="center" vertical="center"/>
    </xf>
    <xf numFmtId="0" fontId="0" fillId="0" borderId="44"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1"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1" xfId="0" applyBorder="1" applyAlignment="1">
      <alignment horizontal="center" vertical="center"/>
    </xf>
    <xf numFmtId="0" fontId="31" fillId="0" borderId="0" xfId="0" applyFont="1" applyBorder="1" applyAlignment="1">
      <alignment vertical="top" wrapText="1"/>
    </xf>
    <xf numFmtId="0" fontId="0" fillId="0" borderId="51"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1" xfId="0" applyBorder="1"/>
    <xf numFmtId="0" fontId="0" fillId="0" borderId="61" xfId="0" applyBorder="1" applyAlignment="1">
      <alignment vertical="center"/>
    </xf>
    <xf numFmtId="0" fontId="0" fillId="0" borderId="61" xfId="0" applyFill="1" applyBorder="1" applyAlignment="1">
      <alignment horizontal="left" vertical="center"/>
    </xf>
    <xf numFmtId="0" fontId="0" fillId="0" borderId="61" xfId="0" applyFill="1" applyBorder="1" applyAlignment="1">
      <alignment vertical="center"/>
    </xf>
    <xf numFmtId="0" fontId="0" fillId="0" borderId="61"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0" fillId="0" borderId="0" xfId="0" applyFont="1" applyFill="1" applyBorder="1" applyAlignment="1" applyProtection="1">
      <alignment vertical="center"/>
    </xf>
    <xf numFmtId="0" fontId="0" fillId="0" borderId="0" xfId="0" applyBorder="1" applyProtection="1"/>
    <xf numFmtId="49" fontId="33" fillId="0" borderId="51" xfId="0" applyNumberFormat="1" applyFont="1" applyFill="1" applyBorder="1" applyAlignment="1" applyProtection="1">
      <alignment horizontal="center" vertical="center"/>
    </xf>
    <xf numFmtId="9" fontId="33" fillId="0" borderId="51" xfId="0" applyNumberFormat="1" applyFont="1" applyFill="1" applyBorder="1" applyAlignment="1" applyProtection="1">
      <alignment vertical="center" wrapText="1"/>
    </xf>
    <xf numFmtId="49" fontId="37" fillId="15" borderId="51" xfId="0" applyNumberFormat="1" applyFont="1" applyFill="1" applyBorder="1" applyAlignment="1" applyProtection="1">
      <alignment horizontal="center" vertical="center"/>
    </xf>
    <xf numFmtId="3" fontId="42" fillId="22" borderId="51" xfId="0" applyNumberFormat="1" applyFont="1" applyFill="1" applyBorder="1" applyAlignment="1" applyProtection="1">
      <alignment vertical="center"/>
    </xf>
    <xf numFmtId="0" fontId="0" fillId="0" borderId="0" xfId="0" applyAlignment="1"/>
    <xf numFmtId="0" fontId="34" fillId="0" borderId="62" xfId="0" applyFont="1" applyFill="1" applyBorder="1" applyAlignment="1" applyProtection="1">
      <alignment horizontal="left" vertical="center" wrapText="1"/>
    </xf>
    <xf numFmtId="0" fontId="34" fillId="0" borderId="63" xfId="0" applyFont="1" applyFill="1" applyBorder="1" applyAlignment="1" applyProtection="1">
      <alignment horizontal="left" vertical="center" wrapText="1"/>
    </xf>
    <xf numFmtId="0" fontId="34" fillId="0" borderId="64" xfId="0" applyFont="1" applyFill="1" applyBorder="1" applyAlignment="1" applyProtection="1">
      <alignment horizontal="left" vertical="center" wrapText="1"/>
    </xf>
    <xf numFmtId="42" fontId="47" fillId="20" borderId="65" xfId="25" applyNumberFormat="1" applyFont="1" applyFill="1" applyBorder="1" applyAlignment="1" applyProtection="1">
      <alignment vertical="center"/>
    </xf>
    <xf numFmtId="42" fontId="47" fillId="20" borderId="42" xfId="25" applyNumberFormat="1" applyFont="1" applyFill="1" applyBorder="1" applyAlignment="1" applyProtection="1">
      <alignment vertical="center"/>
    </xf>
    <xf numFmtId="42" fontId="47" fillId="20" borderId="66" xfId="25" applyNumberFormat="1" applyFont="1" applyFill="1" applyBorder="1" applyAlignment="1" applyProtection="1">
      <alignment vertical="center"/>
    </xf>
    <xf numFmtId="0" fontId="47" fillId="20" borderId="67" xfId="0" applyFont="1" applyFill="1" applyBorder="1" applyAlignment="1" applyProtection="1">
      <alignment horizontal="center"/>
    </xf>
    <xf numFmtId="0" fontId="47" fillId="20" borderId="68" xfId="0" applyFont="1" applyFill="1" applyBorder="1" applyAlignment="1" applyProtection="1">
      <alignment horizontal="center"/>
    </xf>
    <xf numFmtId="41" fontId="47" fillId="20" borderId="68" xfId="0" applyNumberFormat="1" applyFont="1" applyFill="1" applyBorder="1" applyAlignment="1" applyProtection="1">
      <alignment horizontal="center"/>
    </xf>
    <xf numFmtId="9" fontId="47" fillId="20" borderId="69" xfId="0" applyNumberFormat="1" applyFont="1" applyFill="1" applyBorder="1" applyAlignment="1" applyProtection="1">
      <alignment horizontal="center" vertical="center"/>
    </xf>
    <xf numFmtId="0" fontId="49" fillId="20" borderId="67" xfId="0" applyFont="1" applyFill="1" applyBorder="1" applyAlignment="1" applyProtection="1">
      <alignment horizontal="center" vertical="center"/>
    </xf>
    <xf numFmtId="0" fontId="50" fillId="20" borderId="68" xfId="0" applyFont="1" applyFill="1" applyBorder="1" applyAlignment="1" applyProtection="1">
      <alignment horizontal="right" vertical="center" wrapText="1"/>
    </xf>
    <xf numFmtId="41" fontId="50" fillId="20" borderId="44" xfId="0" applyNumberFormat="1" applyFont="1" applyFill="1" applyBorder="1" applyAlignment="1" applyProtection="1">
      <alignment vertical="center"/>
    </xf>
    <xf numFmtId="10" fontId="50" fillId="20" borderId="44" xfId="0" applyNumberFormat="1" applyFont="1" applyFill="1" applyBorder="1" applyAlignment="1" applyProtection="1">
      <alignment vertical="center"/>
    </xf>
    <xf numFmtId="0" fontId="47" fillId="20" borderId="44" xfId="0" applyFont="1" applyFill="1" applyBorder="1" applyAlignment="1" applyProtection="1">
      <alignment horizontal="center"/>
    </xf>
    <xf numFmtId="41" fontId="47" fillId="20" borderId="44" xfId="0" applyNumberFormat="1" applyFont="1" applyFill="1" applyBorder="1" applyAlignment="1" applyProtection="1">
      <alignment horizontal="center"/>
    </xf>
    <xf numFmtId="9" fontId="47" fillId="20" borderId="44" xfId="0" applyNumberFormat="1" applyFont="1" applyFill="1" applyBorder="1" applyAlignment="1" applyProtection="1">
      <alignment horizontal="center" vertical="center"/>
    </xf>
    <xf numFmtId="10" fontId="50" fillId="20" borderId="44" xfId="28" applyNumberFormat="1" applyFont="1" applyFill="1" applyBorder="1" applyAlignment="1" applyProtection="1">
      <alignment horizontal="center" vertical="center"/>
    </xf>
    <xf numFmtId="167" fontId="51" fillId="20" borderId="70" xfId="0" applyNumberFormat="1" applyFont="1" applyFill="1" applyBorder="1" applyAlignment="1" applyProtection="1">
      <alignment horizontal="center" vertical="center"/>
    </xf>
    <xf numFmtId="42" fontId="51" fillId="20" borderId="65" xfId="25" applyNumberFormat="1" applyFont="1" applyFill="1" applyBorder="1" applyAlignment="1" applyProtection="1">
      <alignment vertical="center"/>
    </xf>
    <xf numFmtId="9" fontId="51" fillId="20" borderId="71" xfId="28" applyNumberFormat="1" applyFont="1" applyFill="1" applyBorder="1" applyAlignment="1" applyProtection="1">
      <alignment horizontal="center" vertical="center"/>
    </xf>
    <xf numFmtId="167" fontId="51" fillId="20" borderId="45" xfId="0" applyNumberFormat="1" applyFont="1" applyFill="1" applyBorder="1" applyAlignment="1" applyProtection="1">
      <alignment horizontal="center" vertical="center"/>
    </xf>
    <xf numFmtId="42" fontId="51" fillId="20" borderId="42" xfId="25" applyNumberFormat="1" applyFont="1" applyFill="1" applyBorder="1" applyAlignment="1" applyProtection="1">
      <alignment vertical="center"/>
    </xf>
    <xf numFmtId="9" fontId="51" fillId="20" borderId="50" xfId="28" applyNumberFormat="1" applyFont="1" applyFill="1" applyBorder="1" applyAlignment="1" applyProtection="1">
      <alignment horizontal="center" vertical="center"/>
    </xf>
    <xf numFmtId="42" fontId="51" fillId="20" borderId="42" xfId="25" applyNumberFormat="1" applyFont="1" applyFill="1" applyBorder="1" applyAlignment="1" applyProtection="1">
      <alignment vertical="center"/>
      <protection locked="0"/>
    </xf>
    <xf numFmtId="42" fontId="52" fillId="20" borderId="72" xfId="25" applyNumberFormat="1" applyFont="1" applyFill="1" applyBorder="1" applyProtection="1"/>
    <xf numFmtId="10" fontId="52" fillId="20" borderId="73" xfId="28" applyNumberFormat="1" applyFont="1" applyFill="1" applyBorder="1" applyAlignment="1" applyProtection="1">
      <alignment horizontal="center" vertical="center"/>
    </xf>
    <xf numFmtId="9" fontId="30" fillId="20" borderId="69" xfId="0" applyNumberFormat="1" applyFont="1" applyFill="1" applyBorder="1" applyAlignment="1" applyProtection="1">
      <alignment horizontal="center" vertical="center"/>
    </xf>
    <xf numFmtId="0" fontId="29" fillId="20" borderId="67" xfId="0" applyFont="1" applyFill="1" applyBorder="1" applyAlignment="1" applyProtection="1">
      <alignment horizontal="center" vertical="center"/>
    </xf>
    <xf numFmtId="0" fontId="53" fillId="20" borderId="68" xfId="0" applyFont="1" applyFill="1" applyBorder="1" applyAlignment="1" applyProtection="1">
      <alignment horizontal="right" vertical="center" wrapText="1"/>
    </xf>
    <xf numFmtId="41" fontId="53" fillId="20" borderId="44" xfId="0" applyNumberFormat="1" applyFont="1" applyFill="1" applyBorder="1" applyAlignment="1" applyProtection="1">
      <alignment vertical="center"/>
    </xf>
    <xf numFmtId="10" fontId="53" fillId="20" borderId="44" xfId="0" applyNumberFormat="1" applyFont="1" applyFill="1" applyBorder="1" applyAlignment="1" applyProtection="1">
      <alignment vertical="center"/>
    </xf>
    <xf numFmtId="10" fontId="53" fillId="20" borderId="44" xfId="28" applyNumberFormat="1" applyFont="1" applyFill="1" applyBorder="1" applyAlignment="1" applyProtection="1">
      <alignment horizontal="center" vertical="center"/>
    </xf>
    <xf numFmtId="0" fontId="29" fillId="20" borderId="0" xfId="0" applyFont="1" applyFill="1" applyProtection="1"/>
    <xf numFmtId="0" fontId="30" fillId="20" borderId="67" xfId="0" applyFont="1" applyFill="1" applyBorder="1" applyAlignment="1" applyProtection="1">
      <alignment horizontal="center" vertical="center"/>
    </xf>
    <xf numFmtId="9" fontId="29" fillId="20" borderId="44" xfId="0" applyNumberFormat="1" applyFont="1" applyFill="1" applyBorder="1" applyAlignment="1" applyProtection="1">
      <alignment horizontal="center" vertical="center"/>
    </xf>
    <xf numFmtId="0" fontId="29" fillId="20" borderId="44" xfId="0" applyFont="1" applyFill="1" applyBorder="1" applyAlignment="1" applyProtection="1">
      <alignment horizontal="center" vertical="center"/>
    </xf>
    <xf numFmtId="41" fontId="29" fillId="20" borderId="44" xfId="0" applyNumberFormat="1" applyFont="1" applyFill="1" applyBorder="1" applyAlignment="1" applyProtection="1">
      <alignment horizontal="center" vertical="center"/>
    </xf>
    <xf numFmtId="0" fontId="30" fillId="20" borderId="68" xfId="0" applyFont="1" applyFill="1" applyBorder="1" applyAlignment="1" applyProtection="1">
      <alignment horizontal="center" vertical="center"/>
    </xf>
    <xf numFmtId="41" fontId="30" fillId="20" borderId="68" xfId="0" applyNumberFormat="1" applyFont="1" applyFill="1" applyBorder="1" applyAlignment="1" applyProtection="1">
      <alignment horizontal="center" vertical="center"/>
    </xf>
    <xf numFmtId="0" fontId="38" fillId="0" borderId="12" xfId="0" applyFont="1" applyFill="1" applyBorder="1" applyAlignment="1">
      <alignment horizontal="center" vertical="center"/>
    </xf>
    <xf numFmtId="49" fontId="32" fillId="0" borderId="12" xfId="0" applyNumberFormat="1" applyFont="1" applyFill="1" applyBorder="1" applyAlignment="1">
      <alignment horizontal="justify" vertical="justify" wrapText="1"/>
    </xf>
    <xf numFmtId="0" fontId="32" fillId="0" borderId="12" xfId="0" applyNumberFormat="1" applyFont="1" applyFill="1" applyBorder="1" applyAlignment="1">
      <alignment horizontal="justify" vertical="top" wrapText="1"/>
    </xf>
    <xf numFmtId="0" fontId="54" fillId="20" borderId="74" xfId="0" applyFont="1" applyFill="1" applyBorder="1" applyAlignment="1">
      <alignment horizontal="center" vertical="center"/>
    </xf>
    <xf numFmtId="0" fontId="54" fillId="20" borderId="75" xfId="0" applyFont="1" applyFill="1" applyBorder="1" applyAlignment="1">
      <alignment horizontal="center" vertical="center" wrapText="1"/>
    </xf>
    <xf numFmtId="0" fontId="40" fillId="0" borderId="76" xfId="0" applyFont="1" applyFill="1" applyBorder="1" applyAlignment="1">
      <alignment horizontal="center" vertical="center"/>
    </xf>
    <xf numFmtId="0" fontId="40" fillId="0" borderId="77"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167" fontId="47" fillId="20" borderId="70" xfId="0" applyNumberFormat="1" applyFont="1" applyFill="1" applyBorder="1" applyAlignment="1" applyProtection="1">
      <alignment horizontal="center" vertical="center"/>
    </xf>
    <xf numFmtId="9" fontId="47" fillId="20" borderId="71" xfId="28" applyNumberFormat="1" applyFont="1" applyFill="1" applyBorder="1" applyAlignment="1" applyProtection="1">
      <alignment horizontal="center" vertical="center"/>
    </xf>
    <xf numFmtId="0" fontId="34" fillId="0" borderId="45" xfId="25" applyFont="1" applyFill="1" applyBorder="1" applyAlignment="1" applyProtection="1">
      <alignment horizontal="left" vertical="center"/>
    </xf>
    <xf numFmtId="9" fontId="34" fillId="15" borderId="50" xfId="28" applyNumberFormat="1" applyFont="1" applyFill="1" applyBorder="1" applyAlignment="1" applyProtection="1">
      <alignment horizontal="center" vertical="center"/>
    </xf>
    <xf numFmtId="9" fontId="34" fillId="15" borderId="78" xfId="28" applyNumberFormat="1" applyFont="1" applyFill="1" applyBorder="1" applyAlignment="1" applyProtection="1">
      <alignment horizontal="center" vertical="center"/>
    </xf>
    <xf numFmtId="167" fontId="47" fillId="20" borderId="45" xfId="0" applyNumberFormat="1" applyFont="1" applyFill="1" applyBorder="1" applyAlignment="1" applyProtection="1">
      <alignment horizontal="center" vertical="center"/>
    </xf>
    <xf numFmtId="9" fontId="47" fillId="20" borderId="50" xfId="28" applyNumberFormat="1" applyFont="1" applyFill="1" applyBorder="1" applyAlignment="1" applyProtection="1">
      <alignment horizontal="center" vertical="center"/>
    </xf>
    <xf numFmtId="9" fontId="47" fillId="20" borderId="79" xfId="28" applyNumberFormat="1" applyFont="1" applyFill="1" applyBorder="1" applyAlignment="1" applyProtection="1">
      <alignment horizontal="center" vertical="center"/>
    </xf>
    <xf numFmtId="9" fontId="34" fillId="15" borderId="80" xfId="28" applyNumberFormat="1" applyFont="1" applyFill="1" applyBorder="1" applyAlignment="1" applyProtection="1">
      <alignment horizontal="center" vertical="center"/>
    </xf>
    <xf numFmtId="49" fontId="47" fillId="20" borderId="45" xfId="0" applyNumberFormat="1" applyFont="1" applyFill="1" applyBorder="1" applyAlignment="1" applyProtection="1">
      <alignment horizontal="center" vertical="center"/>
    </xf>
    <xf numFmtId="9" fontId="47" fillId="20" borderId="81" xfId="28" applyNumberFormat="1" applyFont="1" applyFill="1" applyBorder="1" applyAlignment="1" applyProtection="1">
      <alignment horizontal="center" vertical="center"/>
    </xf>
    <xf numFmtId="9" fontId="34" fillId="15" borderId="82" xfId="28" applyNumberFormat="1" applyFont="1" applyFill="1" applyBorder="1" applyAlignment="1" applyProtection="1">
      <alignment horizontal="center" vertical="center"/>
    </xf>
    <xf numFmtId="42" fontId="50" fillId="20" borderId="72" xfId="25" applyNumberFormat="1" applyFont="1" applyFill="1" applyBorder="1" applyProtection="1"/>
    <xf numFmtId="10" fontId="50" fillId="20" borderId="83" xfId="28" applyNumberFormat="1" applyFont="1" applyFill="1" applyBorder="1" applyAlignment="1" applyProtection="1">
      <alignment horizontal="center" vertical="center"/>
    </xf>
    <xf numFmtId="0" fontId="0" fillId="0" borderId="84" xfId="0" applyFill="1" applyBorder="1" applyAlignment="1" applyProtection="1">
      <alignment horizontal="right"/>
      <protection locked="0"/>
    </xf>
    <xf numFmtId="0" fontId="31" fillId="0" borderId="85" xfId="0" applyFont="1" applyBorder="1" applyAlignment="1" applyProtection="1">
      <alignment horizontal="right" vertical="center" wrapText="1"/>
      <protection locked="0"/>
    </xf>
    <xf numFmtId="41" fontId="0" fillId="0" borderId="85" xfId="0" applyNumberFormat="1" applyBorder="1" applyAlignment="1" applyProtection="1">
      <alignment horizontal="right" vertical="center"/>
    </xf>
    <xf numFmtId="41" fontId="31" fillId="0" borderId="85" xfId="0" applyNumberFormat="1" applyFont="1" applyBorder="1" applyAlignment="1" applyProtection="1">
      <alignment horizontal="right" vertical="center"/>
    </xf>
    <xf numFmtId="41" fontId="0" fillId="0" borderId="85" xfId="0" applyNumberFormat="1" applyBorder="1" applyAlignment="1" applyProtection="1">
      <alignment horizontal="right" vertical="center"/>
      <protection locked="0"/>
    </xf>
    <xf numFmtId="41" fontId="42" fillId="15" borderId="85" xfId="0" applyNumberFormat="1" applyFont="1" applyFill="1" applyBorder="1" applyAlignment="1" applyProtection="1">
      <alignment horizontal="right" vertical="center"/>
    </xf>
    <xf numFmtId="41" fontId="31" fillId="18" borderId="85" xfId="0" applyNumberFormat="1" applyFont="1" applyFill="1" applyBorder="1" applyAlignment="1" applyProtection="1">
      <alignment horizontal="right" vertical="center"/>
    </xf>
    <xf numFmtId="41" fontId="8" fillId="18" borderId="85" xfId="0" applyNumberFormat="1" applyFont="1" applyFill="1" applyBorder="1" applyAlignment="1" applyProtection="1">
      <alignment horizontal="right" vertical="center"/>
    </xf>
    <xf numFmtId="41" fontId="42" fillId="18" borderId="85" xfId="0" applyNumberFormat="1" applyFont="1" applyFill="1" applyBorder="1" applyAlignment="1" applyProtection="1">
      <alignment horizontal="right" vertical="center"/>
    </xf>
    <xf numFmtId="41" fontId="0" fillId="0" borderId="85" xfId="0" applyNumberFormat="1" applyFont="1" applyBorder="1" applyAlignment="1" applyProtection="1">
      <alignment horizontal="right" vertical="center"/>
      <protection locked="0"/>
    </xf>
    <xf numFmtId="41" fontId="42" fillId="16" borderId="85" xfId="0" applyNumberFormat="1" applyFont="1" applyFill="1" applyBorder="1" applyAlignment="1" applyProtection="1">
      <alignment horizontal="right" vertical="center"/>
    </xf>
    <xf numFmtId="41" fontId="0" fillId="0" borderId="85" xfId="0" applyNumberFormat="1" applyFont="1" applyBorder="1" applyAlignment="1" applyProtection="1">
      <alignment horizontal="right" vertical="center"/>
    </xf>
    <xf numFmtId="41" fontId="0" fillId="0" borderId="85" xfId="0" applyNumberFormat="1" applyFont="1" applyBorder="1" applyAlignment="1" applyProtection="1">
      <alignment horizontal="right"/>
      <protection locked="0"/>
    </xf>
    <xf numFmtId="41" fontId="0" fillId="0" borderId="85" xfId="0" applyNumberFormat="1" applyFont="1" applyBorder="1" applyAlignment="1" applyProtection="1">
      <alignment horizontal="right"/>
    </xf>
    <xf numFmtId="41" fontId="9" fillId="0" borderId="85" xfId="0" applyNumberFormat="1" applyFont="1" applyBorder="1" applyAlignment="1" applyProtection="1">
      <alignment horizontal="right" vertical="center" wrapText="1"/>
    </xf>
    <xf numFmtId="41" fontId="9" fillId="0" borderId="85" xfId="0" applyNumberFormat="1" applyFont="1" applyBorder="1" applyAlignment="1" applyProtection="1">
      <alignment horizontal="right" vertical="center"/>
    </xf>
    <xf numFmtId="41" fontId="1" fillId="0" borderId="85" xfId="0" applyNumberFormat="1" applyFont="1" applyBorder="1" applyAlignment="1" applyProtection="1">
      <alignment horizontal="right" vertical="center"/>
      <protection locked="0"/>
    </xf>
    <xf numFmtId="41" fontId="9" fillId="0" borderId="85" xfId="0" applyNumberFormat="1" applyFont="1" applyBorder="1" applyAlignment="1" applyProtection="1">
      <alignment horizontal="right" vertical="center"/>
      <protection locked="0"/>
    </xf>
    <xf numFmtId="41" fontId="8" fillId="0" borderId="85" xfId="0" applyNumberFormat="1" applyFont="1" applyBorder="1" applyAlignment="1" applyProtection="1">
      <alignment horizontal="right"/>
    </xf>
    <xf numFmtId="0" fontId="55" fillId="15" borderId="86" xfId="25" applyFont="1" applyFill="1" applyBorder="1" applyAlignment="1" applyProtection="1">
      <alignment horizontal="center" vertical="center"/>
    </xf>
    <xf numFmtId="41" fontId="42" fillId="15" borderId="87" xfId="0" applyNumberFormat="1" applyFont="1" applyFill="1" applyBorder="1" applyAlignment="1" applyProtection="1">
      <alignment vertical="center"/>
    </xf>
    <xf numFmtId="0" fontId="55" fillId="18" borderId="86" xfId="25" applyFont="1" applyFill="1" applyBorder="1" applyAlignment="1" applyProtection="1">
      <alignment horizontal="center" vertical="center"/>
    </xf>
    <xf numFmtId="41" fontId="31" fillId="18" borderId="87" xfId="0" applyNumberFormat="1" applyFont="1" applyFill="1" applyBorder="1" applyAlignment="1" applyProtection="1">
      <alignment vertical="center"/>
    </xf>
    <xf numFmtId="0" fontId="34" fillId="0" borderId="86" xfId="25" applyFont="1" applyFill="1" applyBorder="1" applyAlignment="1" applyProtection="1">
      <alignment horizontal="center" vertical="center"/>
    </xf>
    <xf numFmtId="41" fontId="42" fillId="0" borderId="87" xfId="0" applyNumberFormat="1" applyFont="1" applyFill="1" applyBorder="1" applyAlignment="1" applyProtection="1">
      <alignment horizontal="right" vertical="center"/>
    </xf>
    <xf numFmtId="41" fontId="31" fillId="22" borderId="87" xfId="0" applyNumberFormat="1" applyFont="1" applyFill="1" applyBorder="1" applyAlignment="1" applyProtection="1">
      <alignment vertical="center"/>
    </xf>
    <xf numFmtId="41" fontId="42" fillId="15" borderId="87" xfId="0" applyNumberFormat="1" applyFont="1" applyFill="1" applyBorder="1" applyAlignment="1" applyProtection="1">
      <alignment horizontal="right" vertical="center"/>
    </xf>
    <xf numFmtId="41" fontId="55" fillId="0" borderId="87" xfId="0" applyNumberFormat="1" applyFont="1" applyFill="1" applyBorder="1" applyAlignment="1" applyProtection="1">
      <alignment horizontal="right" vertical="center"/>
    </xf>
    <xf numFmtId="41" fontId="45" fillId="18" borderId="87" xfId="0" applyNumberFormat="1" applyFont="1" applyFill="1" applyBorder="1" applyAlignment="1" applyProtection="1">
      <alignment horizontal="right" vertical="center" wrapText="1"/>
    </xf>
    <xf numFmtId="41" fontId="0" fillId="18" borderId="87" xfId="0" applyNumberFormat="1" applyFont="1" applyFill="1" applyBorder="1" applyAlignment="1" applyProtection="1">
      <alignment vertical="center"/>
    </xf>
    <xf numFmtId="41" fontId="45" fillId="18" borderId="87" xfId="0" applyNumberFormat="1" applyFont="1" applyFill="1" applyBorder="1" applyAlignment="1" applyProtection="1">
      <alignment vertical="center" wrapText="1"/>
    </xf>
    <xf numFmtId="41" fontId="31" fillId="15" borderId="87" xfId="0" applyNumberFormat="1" applyFont="1" applyFill="1" applyBorder="1" applyAlignment="1" applyProtection="1">
      <alignment vertical="center"/>
    </xf>
    <xf numFmtId="41" fontId="45" fillId="18" borderId="87" xfId="0" applyNumberFormat="1" applyFont="1" applyFill="1" applyBorder="1" applyAlignment="1" applyProtection="1">
      <alignment vertical="center"/>
    </xf>
    <xf numFmtId="41" fontId="42" fillId="18" borderId="87" xfId="0" applyNumberFormat="1" applyFont="1" applyFill="1" applyBorder="1" applyAlignment="1" applyProtection="1">
      <alignment vertical="center"/>
    </xf>
    <xf numFmtId="0" fontId="42" fillId="18" borderId="51" xfId="0" applyFont="1" applyFill="1" applyBorder="1" applyAlignment="1" applyProtection="1">
      <alignment horizontal="left" vertical="center" wrapText="1"/>
    </xf>
    <xf numFmtId="0" fontId="45" fillId="15" borderId="51" xfId="0" applyFont="1" applyFill="1" applyBorder="1" applyAlignment="1" applyProtection="1">
      <alignment horizontal="left" vertical="center" wrapText="1"/>
    </xf>
    <xf numFmtId="0" fontId="30" fillId="0" borderId="88" xfId="0" applyFont="1" applyFill="1" applyBorder="1" applyAlignment="1" applyProtection="1">
      <alignment horizontal="center" vertical="center" wrapText="1"/>
    </xf>
    <xf numFmtId="0" fontId="30" fillId="0" borderId="89" xfId="0" applyFont="1" applyFill="1" applyBorder="1" applyAlignment="1" applyProtection="1">
      <alignment horizontal="center" vertical="center" wrapText="1"/>
    </xf>
    <xf numFmtId="164" fontId="30" fillId="0" borderId="90" xfId="0" applyNumberFormat="1" applyFont="1" applyFill="1" applyBorder="1" applyAlignment="1" applyProtection="1">
      <alignment horizontal="center" vertical="center" wrapText="1"/>
    </xf>
    <xf numFmtId="0" fontId="51" fillId="20" borderId="86" xfId="0" applyFont="1" applyFill="1" applyBorder="1" applyAlignment="1" applyProtection="1">
      <alignment horizontal="center" vertical="center" wrapText="1"/>
    </xf>
    <xf numFmtId="0" fontId="51" fillId="20" borderId="51" xfId="0" applyFont="1" applyFill="1" applyBorder="1" applyAlignment="1" applyProtection="1">
      <alignment horizontal="left" vertical="center" wrapText="1"/>
    </xf>
    <xf numFmtId="41" fontId="30" fillId="20" borderId="87" xfId="0" applyNumberFormat="1" applyFont="1" applyFill="1" applyBorder="1" applyAlignment="1" applyProtection="1">
      <alignment vertical="center"/>
    </xf>
    <xf numFmtId="167" fontId="51" fillId="20" borderId="51" xfId="0" applyNumberFormat="1" applyFont="1" applyFill="1" applyBorder="1" applyAlignment="1" applyProtection="1">
      <alignment horizontal="left" vertical="center"/>
    </xf>
    <xf numFmtId="41" fontId="30" fillId="20" borderId="87" xfId="0" applyNumberFormat="1" applyFont="1" applyFill="1" applyBorder="1" applyAlignment="1" applyProtection="1">
      <alignment horizontal="right" vertical="center" wrapText="1"/>
    </xf>
    <xf numFmtId="0" fontId="51" fillId="20" borderId="51" xfId="0" applyNumberFormat="1" applyFont="1" applyFill="1" applyBorder="1" applyAlignment="1" applyProtection="1">
      <alignment horizontal="left" vertical="center" wrapText="1"/>
    </xf>
    <xf numFmtId="0" fontId="51" fillId="20" borderId="51" xfId="0" applyNumberFormat="1" applyFont="1" applyFill="1" applyBorder="1" applyAlignment="1" applyProtection="1">
      <alignment horizontal="left" vertical="center"/>
    </xf>
    <xf numFmtId="41" fontId="30" fillId="20" borderId="85" xfId="0" applyNumberFormat="1" applyFont="1" applyFill="1" applyBorder="1" applyAlignment="1" applyProtection="1">
      <alignment horizontal="right" vertical="center"/>
    </xf>
    <xf numFmtId="41" fontId="30" fillId="20" borderId="51" xfId="0" applyNumberFormat="1" applyFont="1" applyFill="1" applyBorder="1" applyAlignment="1" applyProtection="1">
      <alignment horizontal="right" vertical="center"/>
    </xf>
    <xf numFmtId="167" fontId="51" fillId="20" borderId="51" xfId="0" applyNumberFormat="1" applyFont="1" applyFill="1" applyBorder="1" applyAlignment="1" applyProtection="1">
      <alignment horizontal="left" vertical="center" wrapText="1"/>
    </xf>
    <xf numFmtId="41" fontId="56" fillId="20" borderId="91" xfId="0" applyNumberFormat="1" applyFont="1" applyFill="1" applyBorder="1" applyAlignment="1" applyProtection="1">
      <alignment horizontal="right" vertical="center"/>
    </xf>
    <xf numFmtId="0" fontId="51" fillId="0" borderId="92" xfId="0" applyFont="1" applyFill="1" applyBorder="1" applyAlignment="1" applyProtection="1">
      <alignment horizontal="center" vertical="center" wrapText="1"/>
    </xf>
    <xf numFmtId="167" fontId="51" fillId="0" borderId="93" xfId="0" applyNumberFormat="1" applyFont="1" applyFill="1" applyBorder="1" applyAlignment="1" applyProtection="1">
      <alignment horizontal="left" vertical="center"/>
    </xf>
    <xf numFmtId="41" fontId="30" fillId="0" borderId="94" xfId="0" applyNumberFormat="1" applyFont="1" applyFill="1" applyBorder="1" applyAlignment="1" applyProtection="1">
      <alignment horizontal="right" vertical="center" wrapText="1"/>
    </xf>
    <xf numFmtId="41" fontId="9" fillId="0" borderId="85" xfId="0" applyNumberFormat="1" applyFont="1" applyFill="1" applyBorder="1" applyAlignment="1" applyProtection="1">
      <alignment horizontal="right" vertical="center"/>
    </xf>
    <xf numFmtId="41" fontId="9" fillId="0" borderId="51" xfId="0" applyNumberFormat="1" applyFont="1" applyFill="1" applyBorder="1" applyAlignment="1" applyProtection="1">
      <alignment horizontal="right" vertical="center"/>
    </xf>
    <xf numFmtId="0" fontId="36" fillId="0" borderId="57"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55"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55" xfId="0" applyFont="1" applyFill="1" applyBorder="1" applyAlignment="1">
      <alignment horizontal="center" vertical="center" wrapText="1"/>
    </xf>
    <xf numFmtId="0" fontId="51" fillId="20" borderId="95" xfId="0" applyFont="1" applyFill="1" applyBorder="1" applyAlignment="1">
      <alignment horizontal="center" vertical="center" wrapText="1"/>
    </xf>
    <xf numFmtId="0" fontId="51" fillId="20" borderId="96" xfId="0" applyFont="1" applyFill="1" applyBorder="1" applyAlignment="1">
      <alignment horizontal="center" vertical="center" wrapText="1"/>
    </xf>
    <xf numFmtId="0" fontId="51" fillId="20" borderId="97" xfId="0" applyFont="1" applyFill="1" applyBorder="1" applyAlignment="1">
      <alignment horizontal="center" vertical="center" wrapText="1"/>
    </xf>
    <xf numFmtId="41" fontId="51" fillId="20" borderId="96" xfId="0" applyNumberFormat="1" applyFont="1" applyFill="1" applyBorder="1" applyAlignment="1">
      <alignment horizontal="center" vertical="center" wrapText="1"/>
    </xf>
    <xf numFmtId="41" fontId="47" fillId="20" borderId="98" xfId="0" applyNumberFormat="1" applyFont="1" applyFill="1" applyBorder="1" applyAlignment="1" applyProtection="1">
      <alignment horizontal="right" vertical="center"/>
    </xf>
    <xf numFmtId="41" fontId="47" fillId="20" borderId="51" xfId="0" applyNumberFormat="1" applyFont="1" applyFill="1" applyBorder="1" applyAlignment="1" applyProtection="1">
      <alignment horizontal="right" vertical="center"/>
    </xf>
    <xf numFmtId="0" fontId="51" fillId="20" borderId="54" xfId="0" applyFont="1" applyFill="1" applyBorder="1" applyAlignment="1" applyProtection="1">
      <alignment horizontal="center" vertical="center"/>
    </xf>
    <xf numFmtId="0" fontId="51" fillId="20" borderId="51" xfId="0" applyFont="1" applyFill="1" applyBorder="1" applyAlignment="1" applyProtection="1">
      <alignment vertical="center" wrapText="1"/>
    </xf>
    <xf numFmtId="0" fontId="33" fillId="0" borderId="99" xfId="0" applyFont="1" applyFill="1" applyBorder="1" applyAlignment="1" applyProtection="1">
      <alignment horizontal="center" vertical="center"/>
    </xf>
    <xf numFmtId="0" fontId="33" fillId="0" borderId="93" xfId="0" applyFont="1" applyFill="1" applyBorder="1" applyAlignment="1" applyProtection="1">
      <alignment vertical="center" wrapText="1"/>
    </xf>
    <xf numFmtId="41" fontId="33" fillId="0" borderId="93" xfId="0" applyNumberFormat="1" applyFont="1" applyFill="1" applyBorder="1" applyAlignment="1" applyProtection="1">
      <alignment horizontal="right" vertical="center"/>
      <protection locked="0"/>
    </xf>
    <xf numFmtId="41" fontId="33" fillId="18" borderId="93" xfId="0" applyNumberFormat="1" applyFont="1" applyFill="1" applyBorder="1" applyAlignment="1" applyProtection="1">
      <alignment horizontal="right" vertical="center"/>
    </xf>
    <xf numFmtId="0" fontId="53" fillId="20" borderId="100" xfId="0" applyFont="1" applyFill="1" applyBorder="1" applyAlignment="1" applyProtection="1">
      <alignment vertical="center"/>
    </xf>
    <xf numFmtId="0" fontId="30" fillId="20" borderId="101" xfId="0" applyFont="1" applyFill="1" applyBorder="1" applyAlignment="1" applyProtection="1">
      <alignment horizontal="right" vertical="center"/>
    </xf>
    <xf numFmtId="41" fontId="30" fillId="20" borderId="101" xfId="0" applyNumberFormat="1" applyFont="1" applyFill="1" applyBorder="1" applyAlignment="1" applyProtection="1">
      <alignment horizontal="center" vertical="center"/>
    </xf>
    <xf numFmtId="41" fontId="30" fillId="20" borderId="102" xfId="0" applyNumberFormat="1" applyFont="1" applyFill="1" applyBorder="1" applyAlignment="1" applyProtection="1">
      <alignment horizontal="center" vertical="center"/>
    </xf>
    <xf numFmtId="41" fontId="51" fillId="20" borderId="103" xfId="0" applyNumberFormat="1" applyFont="1" applyFill="1" applyBorder="1" applyAlignment="1" applyProtection="1">
      <alignment horizontal="center" vertical="center"/>
    </xf>
    <xf numFmtId="49" fontId="51" fillId="20" borderId="104" xfId="0" applyNumberFormat="1" applyFont="1" applyFill="1" applyBorder="1" applyAlignment="1" applyProtection="1">
      <alignment horizontal="center" vertical="center"/>
    </xf>
    <xf numFmtId="0" fontId="51" fillId="20" borderId="100" xfId="0" applyFont="1" applyFill="1" applyBorder="1" applyAlignment="1" applyProtection="1">
      <alignment horizontal="center" vertical="center"/>
    </xf>
    <xf numFmtId="0" fontId="51" fillId="20" borderId="101" xfId="0" applyFont="1" applyFill="1" applyBorder="1" applyAlignment="1" applyProtection="1">
      <alignment horizontal="center" vertical="center"/>
    </xf>
    <xf numFmtId="0" fontId="52" fillId="20" borderId="101" xfId="0" applyFont="1" applyFill="1" applyBorder="1" applyAlignment="1" applyProtection="1">
      <alignment horizontal="right" vertical="center" wrapText="1"/>
    </xf>
    <xf numFmtId="42" fontId="51" fillId="20" borderId="105" xfId="0" applyNumberFormat="1" applyFont="1" applyFill="1" applyBorder="1" applyAlignment="1" applyProtection="1">
      <alignment horizontal="right" vertical="center"/>
    </xf>
    <xf numFmtId="49" fontId="30" fillId="20" borderId="106" xfId="0" applyNumberFormat="1" applyFont="1" applyFill="1" applyBorder="1" applyAlignment="1" applyProtection="1">
      <alignment horizontal="center" vertical="center"/>
    </xf>
    <xf numFmtId="49" fontId="30" fillId="0" borderId="107" xfId="0" applyNumberFormat="1" applyFont="1" applyFill="1" applyBorder="1" applyAlignment="1" applyProtection="1">
      <alignment horizontal="center" vertical="center"/>
    </xf>
    <xf numFmtId="49" fontId="30" fillId="0" borderId="106"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08" xfId="0" applyNumberFormat="1" applyFont="1" applyFill="1" applyBorder="1" applyAlignment="1" applyProtection="1">
      <alignment horizontal="center" vertical="center"/>
    </xf>
    <xf numFmtId="0" fontId="33" fillId="0" borderId="109" xfId="0" applyFont="1" applyFill="1" applyBorder="1" applyAlignment="1" applyProtection="1">
      <alignment vertical="center" wrapText="1"/>
    </xf>
    <xf numFmtId="0" fontId="51" fillId="20" borderId="27" xfId="0" applyFont="1" applyFill="1" applyBorder="1" applyAlignment="1">
      <alignment horizontal="center" vertical="center" wrapText="1"/>
    </xf>
    <xf numFmtId="0" fontId="51" fillId="20" borderId="27" xfId="0" applyFont="1" applyFill="1" applyBorder="1" applyAlignment="1">
      <alignment horizontal="center" vertical="center"/>
    </xf>
    <xf numFmtId="0" fontId="51" fillId="0" borderId="25"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7"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7" fillId="20" borderId="12" xfId="0" applyNumberFormat="1" applyFont="1" applyFill="1" applyBorder="1" applyAlignment="1" applyProtection="1">
      <alignment horizontal="right" vertical="center"/>
    </xf>
    <xf numFmtId="0" fontId="0" fillId="0" borderId="110" xfId="0" applyBorder="1" applyAlignment="1">
      <alignment horizontal="center" vertical="center"/>
    </xf>
    <xf numFmtId="0" fontId="0" fillId="0" borderId="111" xfId="0" applyFill="1" applyBorder="1" applyAlignment="1">
      <alignment vertical="center" wrapText="1"/>
    </xf>
    <xf numFmtId="49" fontId="30" fillId="20" borderId="112" xfId="0" applyNumberFormat="1" applyFont="1" applyFill="1" applyBorder="1" applyAlignment="1" applyProtection="1">
      <alignment horizontal="center" vertical="center" wrapText="1"/>
    </xf>
    <xf numFmtId="49" fontId="30" fillId="0" borderId="113" xfId="0" applyNumberFormat="1" applyFont="1" applyFill="1" applyBorder="1" applyAlignment="1" applyProtection="1">
      <alignment horizontal="center" vertical="center"/>
    </xf>
    <xf numFmtId="49" fontId="30" fillId="0" borderId="112" xfId="0" applyNumberFormat="1" applyFont="1" applyFill="1" applyBorder="1" applyAlignment="1" applyProtection="1">
      <alignment horizontal="center" vertical="center" wrapText="1"/>
    </xf>
    <xf numFmtId="49" fontId="30" fillId="20" borderId="86" xfId="0" applyNumberFormat="1" applyFont="1" applyFill="1" applyBorder="1" applyAlignment="1" applyProtection="1">
      <alignment horizontal="center" vertical="center"/>
    </xf>
    <xf numFmtId="42" fontId="30" fillId="20" borderId="87" xfId="0" applyNumberFormat="1" applyFont="1" applyFill="1" applyBorder="1" applyAlignment="1" applyProtection="1">
      <alignment horizontal="right" vertical="center"/>
    </xf>
    <xf numFmtId="49" fontId="37" fillId="15" borderId="86" xfId="0" applyNumberFormat="1" applyFont="1" applyFill="1" applyBorder="1" applyAlignment="1" applyProtection="1">
      <alignment horizontal="center" vertical="center"/>
    </xf>
    <xf numFmtId="42" fontId="37" fillId="15" borderId="87" xfId="0" applyNumberFormat="1" applyFont="1" applyFill="1" applyBorder="1" applyAlignment="1" applyProtection="1">
      <alignment horizontal="right" vertical="center"/>
    </xf>
    <xf numFmtId="49" fontId="33" fillId="0" borderId="86" xfId="0" applyNumberFormat="1" applyFont="1" applyFill="1" applyBorder="1" applyAlignment="1" applyProtection="1">
      <alignment horizontal="center" vertical="center"/>
    </xf>
    <xf numFmtId="42" fontId="33" fillId="0" borderId="87" xfId="0" applyNumberFormat="1" applyFont="1" applyFill="1" applyBorder="1" applyAlignment="1" applyProtection="1">
      <alignment horizontal="right" vertical="center"/>
      <protection locked="0"/>
    </xf>
    <xf numFmtId="42" fontId="33" fillId="0" borderId="87" xfId="0" applyNumberFormat="1" applyFont="1" applyBorder="1" applyAlignment="1" applyProtection="1">
      <alignment horizontal="right" vertical="center"/>
      <protection locked="0"/>
    </xf>
    <xf numFmtId="49" fontId="37" fillId="0" borderId="86" xfId="0" applyNumberFormat="1" applyFont="1" applyFill="1" applyBorder="1" applyAlignment="1" applyProtection="1">
      <alignment horizontal="center" vertical="center"/>
    </xf>
    <xf numFmtId="49" fontId="33" fillId="0" borderId="114"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51" fillId="20" borderId="91" xfId="0" applyNumberFormat="1" applyFont="1" applyFill="1" applyBorder="1" applyAlignment="1" applyProtection="1">
      <alignment horizontal="right" vertical="center"/>
    </xf>
    <xf numFmtId="0" fontId="58" fillId="15" borderId="8" xfId="0" applyFont="1" applyFill="1" applyBorder="1" applyAlignment="1">
      <alignment horizontal="center" vertical="center"/>
    </xf>
    <xf numFmtId="0" fontId="58" fillId="15" borderId="0" xfId="0" applyFont="1" applyFill="1" applyBorder="1" applyAlignment="1">
      <alignment horizontal="center" vertical="center"/>
    </xf>
    <xf numFmtId="0" fontId="58" fillId="15" borderId="0" xfId="0" applyFont="1" applyFill="1" applyBorder="1" applyAlignment="1">
      <alignment horizontal="center" vertical="center" wrapText="1"/>
    </xf>
    <xf numFmtId="0" fontId="58" fillId="15" borderId="9" xfId="0" applyFont="1" applyFill="1" applyBorder="1" applyAlignment="1">
      <alignment horizontal="center" vertical="center"/>
    </xf>
    <xf numFmtId="169"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69" fontId="33" fillId="0" borderId="10" xfId="0" applyNumberFormat="1" applyFont="1" applyFill="1" applyBorder="1" applyAlignment="1">
      <alignment horizontal="right" vertical="center"/>
    </xf>
    <xf numFmtId="169"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1" fillId="20" borderId="0" xfId="0" applyFont="1" applyFill="1" applyAlignment="1">
      <alignment horizontal="center" vertical="center"/>
    </xf>
    <xf numFmtId="0" fontId="51" fillId="20" borderId="0" xfId="0" applyFont="1" applyFill="1"/>
    <xf numFmtId="0" fontId="36" fillId="0" borderId="0" xfId="0" applyFont="1" applyFill="1" applyAlignment="1">
      <alignment horizontal="justify" vertical="center" wrapText="1"/>
    </xf>
    <xf numFmtId="164" fontId="57" fillId="20" borderId="8" xfId="0" applyNumberFormat="1" applyFont="1" applyFill="1" applyBorder="1" applyAlignment="1">
      <alignment horizontal="center" vertical="center"/>
    </xf>
    <xf numFmtId="0" fontId="57"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1" fillId="20" borderId="8" xfId="0" applyNumberFormat="1" applyFont="1" applyFill="1" applyBorder="1" applyAlignment="1">
      <alignment horizontal="center" vertical="center"/>
    </xf>
    <xf numFmtId="0" fontId="51"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1"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7" fillId="20" borderId="28" xfId="0" applyFont="1" applyFill="1" applyBorder="1" applyAlignment="1">
      <alignment horizontal="center" vertical="center" wrapText="1"/>
    </xf>
    <xf numFmtId="0" fontId="57" fillId="20" borderId="29" xfId="0" applyFont="1" applyFill="1" applyBorder="1" applyAlignment="1">
      <alignment horizontal="center" vertical="center"/>
    </xf>
    <xf numFmtId="0" fontId="51" fillId="20" borderId="12" xfId="0" applyFont="1" applyFill="1" applyBorder="1" applyAlignment="1">
      <alignment horizontal="center" vertical="center" wrapText="1"/>
    </xf>
    <xf numFmtId="0" fontId="51" fillId="20" borderId="12" xfId="0" applyFont="1" applyFill="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1"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62" fillId="0" borderId="12" xfId="0" applyNumberFormat="1" applyFont="1" applyBorder="1" applyAlignment="1">
      <alignment horizontal="left" wrapText="1"/>
    </xf>
    <xf numFmtId="0" fontId="40" fillId="0" borderId="4"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31" fillId="17" borderId="30" xfId="0" applyFont="1" applyFill="1" applyBorder="1" applyAlignment="1" applyProtection="1">
      <alignment horizontal="center" vertical="center"/>
    </xf>
    <xf numFmtId="0" fontId="63" fillId="0" borderId="12" xfId="0" applyFont="1" applyFill="1" applyBorder="1" applyAlignment="1"/>
    <xf numFmtId="170" fontId="63" fillId="0" borderId="12" xfId="25" applyNumberFormat="1" applyFont="1" applyFill="1" applyBorder="1" applyAlignment="1"/>
    <xf numFmtId="0" fontId="37" fillId="0" borderId="33" xfId="0" applyFont="1" applyFill="1" applyBorder="1" applyAlignment="1" applyProtection="1">
      <alignment horizontal="justify" vertical="top" wrapText="1"/>
      <protection locked="0"/>
    </xf>
    <xf numFmtId="0" fontId="64" fillId="0" borderId="12" xfId="0" applyFont="1" applyFill="1" applyBorder="1" applyAlignment="1"/>
    <xf numFmtId="168" fontId="37" fillId="0" borderId="2" xfId="0" applyNumberFormat="1" applyFont="1" applyFill="1" applyBorder="1" applyAlignment="1" applyProtection="1">
      <alignment horizontal="center" vertical="center"/>
      <protection locked="0"/>
    </xf>
    <xf numFmtId="0" fontId="0" fillId="0" borderId="12" xfId="0" applyBorder="1"/>
    <xf numFmtId="49" fontId="36" fillId="0" borderId="12" xfId="0" applyNumberFormat="1" applyFont="1" applyFill="1" applyBorder="1" applyAlignment="1">
      <alignment horizontal="justify" vertical="justify" wrapText="1"/>
    </xf>
    <xf numFmtId="0" fontId="67" fillId="24" borderId="12" xfId="0" applyFont="1" applyFill="1" applyBorder="1"/>
    <xf numFmtId="0" fontId="67" fillId="24" borderId="12" xfId="0" applyFont="1" applyFill="1" applyBorder="1" applyAlignment="1">
      <alignment horizontal="center"/>
    </xf>
    <xf numFmtId="0" fontId="68" fillId="0" borderId="12" xfId="0" applyFont="1" applyBorder="1" applyAlignment="1">
      <alignment horizontal="center" vertical="center" wrapText="1"/>
    </xf>
    <xf numFmtId="0" fontId="68" fillId="0" borderId="12" xfId="0" applyFont="1" applyBorder="1" applyAlignment="1">
      <alignment horizontal="left" vertical="center" wrapText="1"/>
    </xf>
    <xf numFmtId="0" fontId="68" fillId="0" borderId="12" xfId="0" applyFont="1" applyBorder="1" applyAlignment="1">
      <alignment horizontal="center" vertical="center"/>
    </xf>
    <xf numFmtId="0" fontId="68" fillId="0" borderId="12" xfId="0" applyFont="1" applyBorder="1" applyAlignment="1">
      <alignment horizontal="left" vertical="center"/>
    </xf>
    <xf numFmtId="0" fontId="68" fillId="0" borderId="12" xfId="0" applyFont="1" applyBorder="1" applyAlignment="1">
      <alignment vertical="center" wrapText="1"/>
    </xf>
    <xf numFmtId="0" fontId="66" fillId="0" borderId="12" xfId="0" applyFont="1" applyBorder="1" applyAlignment="1">
      <alignment vertical="center" wrapText="1"/>
    </xf>
    <xf numFmtId="0" fontId="68" fillId="0" borderId="12" xfId="0" applyFont="1" applyFill="1" applyBorder="1" applyAlignment="1">
      <alignment vertical="center" wrapText="1"/>
    </xf>
    <xf numFmtId="0" fontId="66" fillId="0" borderId="12" xfId="0" applyFont="1" applyFill="1" applyBorder="1" applyAlignment="1">
      <alignment vertical="center" wrapText="1"/>
    </xf>
    <xf numFmtId="0" fontId="68" fillId="0" borderId="12" xfId="0" applyFont="1" applyFill="1" applyBorder="1" applyAlignment="1">
      <alignment horizontal="left" vertical="center" wrapText="1"/>
    </xf>
    <xf numFmtId="0" fontId="67" fillId="25" borderId="12" xfId="0" applyFont="1" applyFill="1" applyBorder="1"/>
    <xf numFmtId="0" fontId="67" fillId="25" borderId="12" xfId="0" applyFont="1" applyFill="1" applyBorder="1" applyAlignment="1">
      <alignment horizontal="center"/>
    </xf>
    <xf numFmtId="0" fontId="67" fillId="26" borderId="12" xfId="0" applyFont="1" applyFill="1" applyBorder="1"/>
    <xf numFmtId="0" fontId="67" fillId="26" borderId="12" xfId="0" applyFont="1" applyFill="1" applyBorder="1" applyAlignment="1">
      <alignment horizontal="center"/>
    </xf>
    <xf numFmtId="0" fontId="68" fillId="0" borderId="0" xfId="0" applyFont="1" applyAlignment="1">
      <alignment vertical="center" wrapText="1"/>
    </xf>
    <xf numFmtId="0" fontId="68" fillId="0" borderId="12" xfId="0" applyFont="1" applyBorder="1" applyAlignment="1">
      <alignment vertical="center"/>
    </xf>
    <xf numFmtId="0" fontId="68" fillId="0" borderId="157" xfId="0" applyFont="1" applyFill="1" applyBorder="1" applyAlignment="1">
      <alignment vertical="center" wrapText="1"/>
    </xf>
    <xf numFmtId="0" fontId="66" fillId="0" borderId="12" xfId="0" applyFont="1" applyBorder="1" applyAlignment="1">
      <alignment vertical="center"/>
    </xf>
    <xf numFmtId="0" fontId="67" fillId="27" borderId="12" xfId="0" applyFont="1" applyFill="1" applyBorder="1"/>
    <xf numFmtId="0" fontId="67" fillId="27" borderId="12" xfId="0" applyFont="1" applyFill="1" applyBorder="1" applyAlignment="1">
      <alignment horizontal="center"/>
    </xf>
    <xf numFmtId="0" fontId="67" fillId="28" borderId="12" xfId="0" applyFont="1" applyFill="1" applyBorder="1"/>
    <xf numFmtId="0" fontId="67" fillId="28" borderId="12" xfId="0" applyFont="1" applyFill="1" applyBorder="1" applyAlignment="1">
      <alignment horizontal="center"/>
    </xf>
    <xf numFmtId="0" fontId="66" fillId="0" borderId="0" xfId="0" applyFont="1" applyAlignment="1">
      <alignment vertical="center" wrapText="1"/>
    </xf>
    <xf numFmtId="0" fontId="66" fillId="0" borderId="12" xfId="0" applyFont="1" applyBorder="1" applyAlignment="1">
      <alignment horizontal="left" vertical="center" wrapText="1"/>
    </xf>
    <xf numFmtId="0" fontId="66" fillId="0" borderId="12" xfId="0" applyFont="1" applyFill="1" applyBorder="1" applyAlignment="1">
      <alignment vertical="center"/>
    </xf>
    <xf numFmtId="0" fontId="68" fillId="0" borderId="12" xfId="0" applyFont="1" applyFill="1" applyBorder="1" applyAlignment="1">
      <alignment vertical="center"/>
    </xf>
    <xf numFmtId="0" fontId="67" fillId="29" borderId="12" xfId="0" applyFont="1" applyFill="1" applyBorder="1"/>
    <xf numFmtId="0" fontId="67" fillId="29" borderId="12" xfId="0" applyFont="1" applyFill="1" applyBorder="1" applyAlignment="1">
      <alignment horizontal="center"/>
    </xf>
    <xf numFmtId="0" fontId="67" fillId="30" borderId="12" xfId="0" applyFont="1" applyFill="1" applyBorder="1"/>
    <xf numFmtId="0" fontId="67" fillId="30" borderId="12" xfId="0" applyFont="1" applyFill="1" applyBorder="1" applyAlignment="1">
      <alignment horizontal="center"/>
    </xf>
    <xf numFmtId="0" fontId="67" fillId="31" borderId="12" xfId="0" applyFont="1" applyFill="1" applyBorder="1"/>
    <xf numFmtId="0" fontId="67" fillId="31" borderId="2" xfId="0" applyFont="1" applyFill="1" applyBorder="1" applyAlignment="1">
      <alignment horizontal="center"/>
    </xf>
    <xf numFmtId="0" fontId="67" fillId="31" borderId="3" xfId="0" applyFont="1" applyFill="1" applyBorder="1" applyAlignment="1">
      <alignment horizontal="center"/>
    </xf>
    <xf numFmtId="0" fontId="67" fillId="31" borderId="12" xfId="0" applyFont="1" applyFill="1" applyBorder="1" applyAlignment="1">
      <alignment horizontal="center"/>
    </xf>
    <xf numFmtId="0" fontId="68" fillId="0" borderId="30" xfId="0" applyFont="1" applyBorder="1" applyAlignment="1">
      <alignment horizontal="left" vertical="center" wrapText="1"/>
    </xf>
    <xf numFmtId="0" fontId="68" fillId="0" borderId="12" xfId="0" applyFont="1" applyBorder="1" applyAlignment="1">
      <alignment wrapText="1"/>
    </xf>
    <xf numFmtId="0" fontId="69" fillId="0" borderId="158"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30" xfId="0" applyFont="1" applyFill="1" applyBorder="1" applyAlignment="1">
      <alignment horizontal="center" vertical="center" wrapText="1"/>
    </xf>
    <xf numFmtId="0" fontId="69" fillId="0" borderId="30" xfId="0" applyFont="1" applyFill="1" applyBorder="1" applyAlignment="1">
      <alignment horizontal="left" vertical="center" wrapText="1"/>
    </xf>
    <xf numFmtId="0" fontId="68" fillId="0" borderId="12" xfId="0" applyFont="1" applyFill="1" applyBorder="1" applyAlignment="1">
      <alignment wrapText="1"/>
    </xf>
    <xf numFmtId="0" fontId="68" fillId="0" borderId="12"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66" fillId="0" borderId="6" xfId="0" applyFont="1" applyBorder="1" applyAlignment="1">
      <alignment horizontal="center" wrapText="1"/>
    </xf>
    <xf numFmtId="0" fontId="65" fillId="23" borderId="0" xfId="0" applyFont="1" applyFill="1" applyAlignment="1">
      <alignment horizontal="center" vertical="center" wrapText="1"/>
    </xf>
    <xf numFmtId="0" fontId="66" fillId="0" borderId="0" xfId="0" applyFont="1" applyAlignment="1">
      <alignment horizontal="center"/>
    </xf>
    <xf numFmtId="0" fontId="66" fillId="0" borderId="0" xfId="0" applyFont="1" applyAlignment="1">
      <alignment horizontal="center" vertical="center"/>
    </xf>
    <xf numFmtId="0" fontId="66" fillId="0" borderId="6" xfId="0" applyFont="1" applyBorder="1" applyAlignment="1">
      <alignment horizontal="center"/>
    </xf>
    <xf numFmtId="0" fontId="66" fillId="0" borderId="26" xfId="0" applyFont="1" applyBorder="1" applyAlignment="1">
      <alignment horizontal="center" vertical="center" wrapText="1"/>
    </xf>
    <xf numFmtId="0" fontId="66" fillId="0" borderId="25" xfId="0" applyFont="1" applyFill="1" applyBorder="1" applyAlignment="1">
      <alignment horizontal="center" vertical="center"/>
    </xf>
    <xf numFmtId="0" fontId="66" fillId="0" borderId="6" xfId="0" applyFont="1" applyFill="1" applyBorder="1" applyAlignment="1">
      <alignment horizontal="center" vertical="center"/>
    </xf>
    <xf numFmtId="0" fontId="66" fillId="0" borderId="2"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2" xfId="0" applyFont="1" applyBorder="1" applyAlignment="1">
      <alignment horizontal="center" vertical="center"/>
    </xf>
    <xf numFmtId="0" fontId="66" fillId="0" borderId="1" xfId="0" applyFont="1" applyBorder="1" applyAlignment="1">
      <alignment horizontal="center" vertical="center"/>
    </xf>
    <xf numFmtId="0" fontId="66" fillId="0" borderId="3" xfId="0" applyFont="1" applyBorder="1" applyAlignment="1">
      <alignment horizontal="center" vertical="center"/>
    </xf>
    <xf numFmtId="0" fontId="66" fillId="0" borderId="25" xfId="0" applyFont="1" applyFill="1" applyBorder="1" applyAlignment="1">
      <alignment horizontal="center" vertical="center" wrapText="1"/>
    </xf>
    <xf numFmtId="0" fontId="66" fillId="0" borderId="6" xfId="0" applyFont="1" applyFill="1" applyBorder="1" applyAlignment="1">
      <alignment horizontal="center" vertical="center" wrapText="1"/>
    </xf>
    <xf numFmtId="0" fontId="66" fillId="0" borderId="26" xfId="0" applyFont="1" applyBorder="1" applyAlignment="1">
      <alignment horizontal="center"/>
    </xf>
    <xf numFmtId="0" fontId="66" fillId="0" borderId="2" xfId="0" applyFont="1" applyBorder="1" applyAlignment="1">
      <alignment horizontal="center" wrapText="1"/>
    </xf>
    <xf numFmtId="0" fontId="66" fillId="0" borderId="1" xfId="0" applyFont="1" applyBorder="1" applyAlignment="1">
      <alignment horizontal="center" wrapText="1"/>
    </xf>
    <xf numFmtId="0" fontId="66" fillId="0" borderId="3" xfId="0" applyFont="1" applyBorder="1" applyAlignment="1">
      <alignment horizontal="center" wrapText="1"/>
    </xf>
    <xf numFmtId="0" fontId="66" fillId="0" borderId="2" xfId="0" applyFont="1" applyBorder="1" applyAlignment="1">
      <alignment horizontal="center"/>
    </xf>
    <xf numFmtId="0" fontId="66" fillId="0" borderId="1" xfId="0" applyFont="1" applyBorder="1" applyAlignment="1">
      <alignment horizontal="center"/>
    </xf>
    <xf numFmtId="0" fontId="66" fillId="0" borderId="3" xfId="0" applyFont="1" applyBorder="1" applyAlignment="1">
      <alignment horizontal="center"/>
    </xf>
    <xf numFmtId="0" fontId="66" fillId="0" borderId="2" xfId="0" applyFont="1" applyFill="1" applyBorder="1" applyAlignment="1">
      <alignment horizontal="center" vertical="center"/>
    </xf>
    <xf numFmtId="0" fontId="66" fillId="0" borderId="1" xfId="0" applyFont="1" applyFill="1" applyBorder="1" applyAlignment="1">
      <alignment horizontal="center" vertical="center"/>
    </xf>
    <xf numFmtId="0" fontId="66" fillId="0" borderId="3" xfId="0" applyFont="1" applyFill="1" applyBorder="1" applyAlignment="1">
      <alignment horizontal="center" vertical="center"/>
    </xf>
    <xf numFmtId="0" fontId="34" fillId="0" borderId="42" xfId="0" applyFont="1" applyFill="1" applyBorder="1" applyAlignment="1" applyProtection="1">
      <alignment horizontal="left" vertical="center" wrapText="1"/>
    </xf>
    <xf numFmtId="0" fontId="34" fillId="0" borderId="42" xfId="25" applyFont="1" applyFill="1" applyBorder="1" applyAlignment="1" applyProtection="1">
      <alignment horizontal="left" vertical="center"/>
    </xf>
    <xf numFmtId="0" fontId="47" fillId="20" borderId="42" xfId="0" applyFont="1" applyFill="1" applyBorder="1" applyAlignment="1" applyProtection="1">
      <alignment horizontal="left" vertical="center" wrapText="1"/>
    </xf>
    <xf numFmtId="0" fontId="34" fillId="0" borderId="62" xfId="0" applyFont="1" applyFill="1" applyBorder="1" applyAlignment="1" applyProtection="1">
      <alignment horizontal="left" vertical="center" wrapText="1"/>
    </xf>
    <xf numFmtId="0" fontId="34" fillId="0" borderId="63" xfId="0" applyFont="1" applyFill="1" applyBorder="1" applyAlignment="1" applyProtection="1">
      <alignment horizontal="left" vertical="center" wrapText="1"/>
    </xf>
    <xf numFmtId="0" fontId="34" fillId="0" borderId="64" xfId="0" applyFont="1" applyFill="1" applyBorder="1" applyAlignment="1" applyProtection="1">
      <alignment horizontal="left" vertical="center" wrapText="1"/>
    </xf>
    <xf numFmtId="0" fontId="34" fillId="0" borderId="62" xfId="25" applyFont="1" applyFill="1" applyBorder="1" applyAlignment="1" applyProtection="1">
      <alignment horizontal="left" vertical="center"/>
    </xf>
    <xf numFmtId="0" fontId="34" fillId="0" borderId="63" xfId="25" applyFont="1" applyFill="1" applyBorder="1" applyAlignment="1" applyProtection="1">
      <alignment horizontal="left" vertical="center"/>
    </xf>
    <xf numFmtId="0" fontId="34" fillId="0" borderId="64" xfId="25" applyFont="1" applyFill="1" applyBorder="1" applyAlignment="1" applyProtection="1">
      <alignment horizontal="left" vertical="center"/>
    </xf>
    <xf numFmtId="0" fontId="59" fillId="0" borderId="25" xfId="0" applyFont="1" applyFill="1" applyBorder="1" applyAlignment="1" applyProtection="1">
      <alignment horizontal="center" vertical="top" wrapText="1"/>
    </xf>
    <xf numFmtId="0" fontId="59" fillId="0" borderId="6" xfId="0" applyFont="1" applyFill="1" applyBorder="1" applyAlignment="1" applyProtection="1">
      <alignment horizontal="center" vertical="top" wrapText="1"/>
    </xf>
    <xf numFmtId="0" fontId="59" fillId="0" borderId="7" xfId="0" applyFont="1" applyFill="1" applyBorder="1" applyAlignment="1" applyProtection="1">
      <alignment horizontal="center" vertical="top" wrapText="1"/>
    </xf>
    <xf numFmtId="0" fontId="40" fillId="0" borderId="2" xfId="0" applyFont="1" applyFill="1" applyBorder="1" applyAlignment="1" applyProtection="1">
      <alignment horizontal="left" vertical="center"/>
    </xf>
    <xf numFmtId="0" fontId="40" fillId="0" borderId="1" xfId="0" applyFont="1" applyFill="1" applyBorder="1" applyAlignment="1" applyProtection="1">
      <alignment horizontal="left" vertical="center"/>
    </xf>
    <xf numFmtId="0" fontId="40" fillId="0" borderId="3" xfId="0" applyFont="1" applyFill="1" applyBorder="1" applyAlignment="1" applyProtection="1">
      <alignment horizontal="left" vertical="center"/>
    </xf>
    <xf numFmtId="1" fontId="47" fillId="20" borderId="30" xfId="25" applyNumberFormat="1" applyFont="1" applyFill="1" applyBorder="1" applyAlignment="1" applyProtection="1">
      <alignment horizontal="center" vertical="center" wrapText="1"/>
    </xf>
    <xf numFmtId="1" fontId="47" fillId="20" borderId="12" xfId="25" applyNumberFormat="1" applyFont="1" applyFill="1" applyBorder="1" applyAlignment="1" applyProtection="1">
      <alignment horizontal="center" vertical="center" wrapText="1"/>
    </xf>
    <xf numFmtId="0" fontId="58" fillId="14" borderId="8" xfId="25" applyFont="1" applyFill="1" applyBorder="1" applyAlignment="1" applyProtection="1">
      <alignment horizontal="left" vertical="center"/>
    </xf>
    <xf numFmtId="0" fontId="58" fillId="14" borderId="0" xfId="25" applyFont="1" applyFill="1" applyBorder="1" applyAlignment="1" applyProtection="1">
      <alignment horizontal="left" vertical="center"/>
    </xf>
    <xf numFmtId="0" fontId="58" fillId="14" borderId="9" xfId="25" applyFont="1" applyFill="1" applyBorder="1" applyAlignment="1" applyProtection="1">
      <alignment horizontal="left" vertical="center"/>
    </xf>
    <xf numFmtId="0" fontId="47" fillId="20" borderId="65" xfId="0" applyFont="1" applyFill="1" applyBorder="1" applyAlignment="1" applyProtection="1">
      <alignment horizontal="left" vertical="center" wrapText="1"/>
    </xf>
    <xf numFmtId="0" fontId="47" fillId="20" borderId="30" xfId="25" applyFont="1" applyFill="1" applyBorder="1" applyAlignment="1" applyProtection="1">
      <alignment horizontal="center" vertical="center"/>
    </xf>
    <xf numFmtId="0" fontId="47" fillId="20" borderId="12" xfId="25" applyFont="1" applyFill="1" applyBorder="1" applyAlignment="1" applyProtection="1">
      <alignment horizontal="center" vertical="center"/>
    </xf>
    <xf numFmtId="3" fontId="47" fillId="20" borderId="30" xfId="25" applyNumberFormat="1" applyFont="1" applyFill="1" applyBorder="1" applyAlignment="1" applyProtection="1">
      <alignment horizontal="center" vertical="center" wrapText="1"/>
    </xf>
    <xf numFmtId="3" fontId="47" fillId="20" borderId="12" xfId="25" applyNumberFormat="1" applyFont="1" applyFill="1" applyBorder="1" applyAlignment="1" applyProtection="1">
      <alignment horizontal="center" vertical="center" wrapText="1"/>
    </xf>
    <xf numFmtId="0" fontId="37" fillId="0" borderId="68" xfId="0" applyFont="1" applyFill="1" applyBorder="1" applyAlignment="1" applyProtection="1">
      <alignment horizontal="center" vertical="center" wrapText="1"/>
    </xf>
    <xf numFmtId="0" fontId="37" fillId="0" borderId="115" xfId="0" applyFont="1" applyFill="1" applyBorder="1" applyAlignment="1" applyProtection="1">
      <alignment horizontal="center" vertical="center" wrapText="1"/>
    </xf>
    <xf numFmtId="0" fontId="59" fillId="0" borderId="0" xfId="0" applyFont="1" applyFill="1" applyAlignment="1" applyProtection="1">
      <alignment horizontal="left" vertical="top" wrapText="1"/>
    </xf>
    <xf numFmtId="0" fontId="50" fillId="20" borderId="116" xfId="25" applyFont="1" applyFill="1" applyBorder="1" applyAlignment="1" applyProtection="1">
      <alignment horizontal="right"/>
    </xf>
    <xf numFmtId="0" fontId="50" fillId="20" borderId="72" xfId="25" applyFont="1" applyFill="1" applyBorder="1" applyAlignment="1" applyProtection="1">
      <alignment horizontal="right"/>
    </xf>
    <xf numFmtId="0" fontId="35" fillId="0" borderId="62" xfId="25" applyFont="1" applyFill="1" applyBorder="1" applyAlignment="1" applyProtection="1">
      <alignment horizontal="left" vertical="center"/>
    </xf>
    <xf numFmtId="0" fontId="35" fillId="0" borderId="63" xfId="25" applyFont="1" applyFill="1" applyBorder="1" applyAlignment="1" applyProtection="1">
      <alignment horizontal="left" vertical="center"/>
    </xf>
    <xf numFmtId="0" fontId="35" fillId="0" borderId="64" xfId="25" applyFont="1" applyFill="1" applyBorder="1" applyAlignment="1" applyProtection="1">
      <alignment horizontal="left" vertical="center"/>
    </xf>
    <xf numFmtId="0" fontId="35" fillId="0" borderId="42" xfId="25" applyFont="1" applyFill="1" applyBorder="1" applyAlignment="1" applyProtection="1">
      <alignment horizontal="left" vertical="center"/>
    </xf>
    <xf numFmtId="0" fontId="51" fillId="20" borderId="42" xfId="0" applyFont="1" applyFill="1" applyBorder="1" applyAlignment="1" applyProtection="1">
      <alignment horizontal="left" vertical="center" wrapText="1"/>
    </xf>
    <xf numFmtId="0" fontId="51" fillId="20" borderId="12" xfId="25" applyFont="1" applyFill="1" applyBorder="1" applyAlignment="1" applyProtection="1">
      <alignment horizontal="center" vertical="center"/>
    </xf>
    <xf numFmtId="3" fontId="51" fillId="20" borderId="12" xfId="25" applyNumberFormat="1" applyFont="1" applyFill="1" applyBorder="1" applyAlignment="1" applyProtection="1">
      <alignment horizontal="center" vertical="center" wrapText="1"/>
    </xf>
    <xf numFmtId="1" fontId="51" fillId="20" borderId="12" xfId="25" applyNumberFormat="1" applyFont="1" applyFill="1" applyBorder="1" applyAlignment="1" applyProtection="1">
      <alignment horizontal="center" vertical="center" wrapText="1"/>
    </xf>
    <xf numFmtId="0" fontId="48" fillId="14" borderId="8" xfId="25" applyFont="1" applyFill="1" applyBorder="1" applyAlignment="1" applyProtection="1">
      <alignment horizontal="left" vertical="center"/>
    </xf>
    <xf numFmtId="0" fontId="48" fillId="14" borderId="0" xfId="25" applyFont="1" applyFill="1" applyBorder="1" applyAlignment="1" applyProtection="1">
      <alignment horizontal="left" vertical="center"/>
    </xf>
    <xf numFmtId="0" fontId="48" fillId="14" borderId="9" xfId="25" applyFont="1" applyFill="1" applyBorder="1" applyAlignment="1" applyProtection="1">
      <alignment horizontal="left" vertical="center"/>
    </xf>
    <xf numFmtId="0" fontId="51" fillId="20" borderId="65"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6" fillId="0" borderId="117"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15" xfId="0" applyFont="1" applyFill="1" applyBorder="1" applyAlignment="1" applyProtection="1">
      <alignment horizontal="center" vertical="center"/>
    </xf>
    <xf numFmtId="0" fontId="35" fillId="0" borderId="49" xfId="0" applyFont="1" applyFill="1" applyBorder="1" applyAlignment="1" applyProtection="1">
      <alignment horizontal="left" vertical="center" wrapText="1"/>
    </xf>
    <xf numFmtId="0" fontId="52" fillId="20" borderId="116" xfId="25" applyFont="1" applyFill="1" applyBorder="1" applyAlignment="1" applyProtection="1">
      <alignment horizontal="right"/>
    </xf>
    <xf numFmtId="0" fontId="52" fillId="20" borderId="72" xfId="25" applyFont="1" applyFill="1" applyBorder="1" applyAlignment="1" applyProtection="1">
      <alignment horizontal="right"/>
    </xf>
    <xf numFmtId="0" fontId="35" fillId="0" borderId="43" xfId="0" applyFont="1" applyFill="1" applyBorder="1" applyAlignment="1" applyProtection="1">
      <alignment horizontal="left" vertical="center" wrapText="1"/>
    </xf>
    <xf numFmtId="0" fontId="35" fillId="0" borderId="62" xfId="0" applyFont="1" applyFill="1" applyBorder="1" applyAlignment="1" applyProtection="1">
      <alignment horizontal="left" vertical="center" wrapText="1"/>
    </xf>
    <xf numFmtId="0" fontId="35" fillId="0" borderId="63" xfId="0" applyFont="1" applyFill="1" applyBorder="1" applyAlignment="1" applyProtection="1">
      <alignment horizontal="left" vertical="center" wrapText="1"/>
    </xf>
    <xf numFmtId="0" fontId="35" fillId="0" borderId="64" xfId="0" applyFont="1" applyFill="1" applyBorder="1" applyAlignment="1" applyProtection="1">
      <alignment horizontal="left" vertical="center" wrapText="1"/>
    </xf>
    <xf numFmtId="167" fontId="60" fillId="20" borderId="118" xfId="0" applyNumberFormat="1" applyFont="1" applyFill="1" applyBorder="1" applyAlignment="1" applyProtection="1">
      <alignment horizontal="right" vertical="center"/>
    </xf>
    <xf numFmtId="167" fontId="60" fillId="20" borderId="119" xfId="0" applyNumberFormat="1" applyFont="1" applyFill="1" applyBorder="1" applyAlignment="1" applyProtection="1">
      <alignment horizontal="right" vertical="center"/>
    </xf>
    <xf numFmtId="0" fontId="30" fillId="20" borderId="120" xfId="0" applyFont="1" applyFill="1" applyBorder="1" applyAlignment="1" applyProtection="1">
      <alignment horizontal="center" vertical="center" wrapText="1"/>
    </xf>
    <xf numFmtId="0" fontId="30" fillId="20" borderId="88" xfId="0" applyFont="1" applyFill="1" applyBorder="1" applyAlignment="1" applyProtection="1">
      <alignment horizontal="center" vertical="center" wrapText="1"/>
    </xf>
    <xf numFmtId="0" fontId="30" fillId="20" borderId="121" xfId="0" applyFont="1" applyFill="1" applyBorder="1" applyAlignment="1" applyProtection="1">
      <alignment horizontal="center" vertical="center" wrapText="1"/>
    </xf>
    <xf numFmtId="0" fontId="30" fillId="20" borderId="122" xfId="0" applyFont="1" applyFill="1" applyBorder="1" applyAlignment="1" applyProtection="1">
      <alignment horizontal="center" vertical="center" wrapText="1"/>
    </xf>
    <xf numFmtId="164" fontId="30" fillId="20" borderId="123" xfId="0" applyNumberFormat="1" applyFont="1" applyFill="1" applyBorder="1" applyAlignment="1" applyProtection="1">
      <alignment horizontal="center" vertical="center" wrapText="1"/>
    </xf>
    <xf numFmtId="164" fontId="30" fillId="20" borderId="90" xfId="0" applyNumberFormat="1" applyFont="1" applyFill="1" applyBorder="1" applyAlignment="1" applyProtection="1">
      <alignment horizontal="center" vertical="center" wrapText="1"/>
    </xf>
    <xf numFmtId="167" fontId="41" fillId="0" borderId="124" xfId="0" applyNumberFormat="1" applyFont="1" applyBorder="1" applyAlignment="1" applyProtection="1">
      <alignment horizontal="center" vertical="center" wrapText="1"/>
    </xf>
    <xf numFmtId="167" fontId="41" fillId="0" borderId="125" xfId="0" applyNumberFormat="1" applyFont="1" applyBorder="1" applyAlignment="1" applyProtection="1">
      <alignment horizontal="center" vertical="center"/>
    </xf>
    <xf numFmtId="167" fontId="40" fillId="0" borderId="2" xfId="0" applyNumberFormat="1" applyFont="1" applyBorder="1" applyAlignment="1" applyProtection="1">
      <alignment horizontal="left" vertical="top"/>
    </xf>
    <xf numFmtId="167" fontId="40" fillId="0" borderId="1" xfId="0" applyNumberFormat="1" applyFont="1" applyBorder="1" applyAlignment="1" applyProtection="1">
      <alignment horizontal="left" vertical="top"/>
    </xf>
    <xf numFmtId="167" fontId="40" fillId="0" borderId="3" xfId="0" applyNumberFormat="1" applyFont="1" applyBorder="1" applyAlignment="1" applyProtection="1">
      <alignment horizontal="left" vertical="top"/>
    </xf>
    <xf numFmtId="164" fontId="51" fillId="20" borderId="128" xfId="0" applyNumberFormat="1" applyFont="1" applyFill="1" applyBorder="1" applyAlignment="1">
      <alignment horizontal="center" vertical="center" wrapText="1"/>
    </xf>
    <xf numFmtId="164" fontId="51" fillId="20" borderId="129" xfId="0" applyNumberFormat="1" applyFont="1" applyFill="1" applyBorder="1" applyAlignment="1">
      <alignment horizontal="center" vertical="center" wrapText="1"/>
    </xf>
    <xf numFmtId="0" fontId="59" fillId="0" borderId="134" xfId="0" applyFont="1" applyFill="1" applyBorder="1" applyAlignment="1">
      <alignment horizontal="center" vertical="top" wrapText="1"/>
    </xf>
    <xf numFmtId="0" fontId="59" fillId="0" borderId="59" xfId="0" applyFont="1" applyFill="1" applyBorder="1" applyAlignment="1">
      <alignment horizontal="center" vertical="top"/>
    </xf>
    <xf numFmtId="0" fontId="59" fillId="0" borderId="135" xfId="0" applyFont="1" applyFill="1" applyBorder="1" applyAlignment="1">
      <alignment horizontal="center" vertical="top"/>
    </xf>
    <xf numFmtId="0" fontId="40" fillId="0" borderId="2" xfId="0" applyFont="1" applyFill="1" applyBorder="1" applyAlignment="1">
      <alignment horizontal="left"/>
    </xf>
    <xf numFmtId="0" fontId="40" fillId="0" borderId="1" xfId="0" applyFont="1" applyFill="1" applyBorder="1" applyAlignment="1">
      <alignment horizontal="left"/>
    </xf>
    <xf numFmtId="0" fontId="40" fillId="0" borderId="3" xfId="0" applyFont="1" applyFill="1" applyBorder="1" applyAlignment="1">
      <alignment horizontal="left"/>
    </xf>
    <xf numFmtId="41" fontId="51" fillId="20" borderId="132" xfId="0" applyNumberFormat="1" applyFont="1" applyFill="1" applyBorder="1" applyAlignment="1">
      <alignment horizontal="center" vertical="center" wrapText="1"/>
    </xf>
    <xf numFmtId="41" fontId="51" fillId="20" borderId="136" xfId="0" applyNumberFormat="1" applyFont="1" applyFill="1" applyBorder="1" applyAlignment="1">
      <alignment horizontal="center" vertical="center" wrapText="1"/>
    </xf>
    <xf numFmtId="41" fontId="51" fillId="20" borderId="137" xfId="0" applyNumberFormat="1" applyFont="1" applyFill="1" applyBorder="1" applyAlignment="1">
      <alignment horizontal="center" vertical="center" wrapText="1"/>
    </xf>
    <xf numFmtId="0" fontId="51" fillId="20" borderId="138" xfId="0" applyFont="1" applyFill="1" applyBorder="1" applyAlignment="1">
      <alignment horizontal="center" vertical="center" wrapText="1"/>
    </xf>
    <xf numFmtId="0" fontId="51" fillId="20" borderId="139" xfId="0" applyFont="1" applyFill="1" applyBorder="1" applyAlignment="1">
      <alignment horizontal="center" vertical="center" wrapText="1"/>
    </xf>
    <xf numFmtId="0" fontId="51" fillId="20" borderId="126" xfId="0" applyFont="1" applyFill="1" applyBorder="1" applyAlignment="1">
      <alignment horizontal="center" vertical="center" wrapText="1"/>
    </xf>
    <xf numFmtId="0" fontId="51" fillId="20" borderId="127" xfId="0" applyFont="1" applyFill="1" applyBorder="1" applyAlignment="1">
      <alignment horizontal="center" vertical="center" wrapText="1"/>
    </xf>
    <xf numFmtId="41" fontId="51" fillId="20" borderId="130" xfId="0" applyNumberFormat="1" applyFont="1" applyFill="1" applyBorder="1" applyAlignment="1">
      <alignment horizontal="center" vertical="center" wrapText="1"/>
    </xf>
    <xf numFmtId="41" fontId="51" fillId="20" borderId="0" xfId="0" applyNumberFormat="1" applyFont="1" applyFill="1" applyBorder="1" applyAlignment="1">
      <alignment horizontal="center" vertical="center" wrapText="1"/>
    </xf>
    <xf numFmtId="0" fontId="29" fillId="20" borderId="0" xfId="0" applyFont="1" applyFill="1" applyBorder="1"/>
    <xf numFmtId="41" fontId="51" fillId="20" borderId="131" xfId="0" applyNumberFormat="1" applyFont="1" applyFill="1" applyBorder="1" applyAlignment="1">
      <alignment horizontal="center" vertical="center" wrapText="1"/>
    </xf>
    <xf numFmtId="41" fontId="51" fillId="20" borderId="133" xfId="0" applyNumberFormat="1"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61" fillId="0" borderId="2" xfId="0" applyFont="1" applyFill="1" applyBorder="1" applyAlignment="1">
      <alignment horizontal="left" vertical="center"/>
    </xf>
    <xf numFmtId="0" fontId="61" fillId="0" borderId="1" xfId="0" applyFont="1" applyFill="1" applyBorder="1" applyAlignment="1">
      <alignment horizontal="left" vertical="center"/>
    </xf>
    <xf numFmtId="0" fontId="61" fillId="0" borderId="3" xfId="0" applyFont="1" applyFill="1" applyBorder="1" applyAlignment="1">
      <alignment horizontal="left" vertical="center"/>
    </xf>
    <xf numFmtId="0" fontId="51" fillId="20" borderId="25" xfId="0" applyFont="1" applyFill="1" applyBorder="1" applyAlignment="1">
      <alignment horizontal="center" vertical="center" wrapText="1"/>
    </xf>
    <xf numFmtId="0" fontId="51" fillId="20" borderId="7" xfId="0" applyFont="1" applyFill="1" applyBorder="1" applyAlignment="1">
      <alignment horizontal="center" vertical="center" wrapText="1"/>
    </xf>
    <xf numFmtId="0" fontId="51" fillId="20" borderId="10" xfId="0" applyFont="1" applyFill="1" applyBorder="1" applyAlignment="1">
      <alignment horizontal="center" vertical="center" wrapText="1"/>
    </xf>
    <xf numFmtId="0" fontId="51" fillId="20" borderId="11" xfId="0" applyFont="1" applyFill="1" applyBorder="1" applyAlignment="1">
      <alignment horizontal="center" vertical="center" wrapText="1"/>
    </xf>
    <xf numFmtId="0" fontId="51" fillId="20" borderId="12" xfId="0" applyFont="1" applyFill="1" applyBorder="1" applyAlignment="1">
      <alignment horizontal="center" vertical="center"/>
    </xf>
    <xf numFmtId="0" fontId="51" fillId="20" borderId="27" xfId="0" applyFont="1" applyFill="1" applyBorder="1" applyAlignment="1">
      <alignment horizontal="center" vertical="center" wrapText="1"/>
    </xf>
    <xf numFmtId="0" fontId="51" fillId="20" borderId="30" xfId="0" applyFont="1" applyFill="1" applyBorder="1" applyAlignment="1">
      <alignment horizontal="center" vertical="center" wrapText="1"/>
    </xf>
    <xf numFmtId="44" fontId="33" fillId="15" borderId="12" xfId="0" applyNumberFormat="1" applyFont="1" applyFill="1" applyBorder="1" applyAlignment="1" applyProtection="1">
      <alignment horizontal="right" vertical="center" wrapText="1"/>
      <protection locked="0"/>
    </xf>
    <xf numFmtId="44" fontId="33" fillId="0" borderId="12" xfId="0" applyNumberFormat="1" applyFont="1" applyFill="1" applyBorder="1" applyAlignment="1" applyProtection="1">
      <alignment horizontal="right" vertical="center" wrapText="1"/>
      <protection locked="0"/>
    </xf>
    <xf numFmtId="44" fontId="33" fillId="15" borderId="31" xfId="0" applyNumberFormat="1" applyFont="1" applyFill="1" applyBorder="1" applyAlignment="1" applyProtection="1">
      <alignment horizontal="right" vertical="center" wrapText="1"/>
      <protection locked="0"/>
    </xf>
    <xf numFmtId="0" fontId="40" fillId="0" borderId="34" xfId="0" applyFont="1" applyFill="1" applyBorder="1" applyAlignment="1" applyProtection="1">
      <alignment horizontal="center" vertical="center"/>
    </xf>
    <xf numFmtId="0" fontId="40" fillId="0" borderId="35" xfId="0" applyFont="1" applyFill="1" applyBorder="1" applyAlignment="1" applyProtection="1">
      <alignment horizontal="center" vertical="center"/>
    </xf>
    <xf numFmtId="0" fontId="40" fillId="0" borderId="36" xfId="0" applyFont="1" applyFill="1" applyBorder="1" applyAlignment="1" applyProtection="1">
      <alignment horizontal="center" vertical="center"/>
    </xf>
    <xf numFmtId="0" fontId="40" fillId="0" borderId="0" xfId="0" applyFont="1" applyFill="1" applyBorder="1" applyAlignment="1" applyProtection="1">
      <alignment horizontal="left" vertical="center" wrapText="1"/>
    </xf>
    <xf numFmtId="0" fontId="31" fillId="17" borderId="32" xfId="0" applyFont="1" applyFill="1" applyBorder="1" applyAlignment="1" applyProtection="1">
      <alignment horizontal="center" vertical="center"/>
    </xf>
    <xf numFmtId="0" fontId="31" fillId="17" borderId="25" xfId="0" applyFont="1" applyFill="1" applyBorder="1" applyAlignment="1" applyProtection="1">
      <alignment horizontal="center" vertical="center"/>
    </xf>
    <xf numFmtId="0" fontId="31" fillId="17" borderId="8" xfId="0" applyFont="1" applyFill="1" applyBorder="1" applyAlignment="1" applyProtection="1">
      <alignment horizontal="center" vertical="center"/>
    </xf>
    <xf numFmtId="0" fontId="31" fillId="17" borderId="10" xfId="0" applyFont="1" applyFill="1" applyBorder="1" applyAlignment="1" applyProtection="1">
      <alignment horizontal="center" vertical="center"/>
    </xf>
    <xf numFmtId="0" fontId="31" fillId="17" borderId="12" xfId="0" applyFont="1" applyFill="1" applyBorder="1" applyAlignment="1" applyProtection="1">
      <alignment horizontal="center" vertical="center"/>
    </xf>
    <xf numFmtId="0" fontId="31" fillId="17" borderId="12" xfId="0" applyFont="1" applyFill="1" applyBorder="1" applyAlignment="1" applyProtection="1">
      <alignment horizontal="center" vertical="center" wrapText="1"/>
    </xf>
    <xf numFmtId="0" fontId="31" fillId="17" borderId="25" xfId="0" applyFont="1" applyFill="1" applyBorder="1" applyAlignment="1" applyProtection="1">
      <alignment horizontal="center"/>
    </xf>
    <xf numFmtId="0" fontId="31" fillId="17" borderId="6" xfId="0" applyFont="1" applyFill="1" applyBorder="1" applyAlignment="1" applyProtection="1">
      <alignment horizontal="center"/>
    </xf>
    <xf numFmtId="0" fontId="31" fillId="17" borderId="7" xfId="0" applyFont="1" applyFill="1" applyBorder="1" applyAlignment="1" applyProtection="1">
      <alignment horizontal="center"/>
    </xf>
    <xf numFmtId="0" fontId="31" fillId="17" borderId="30" xfId="0" applyFont="1" applyFill="1" applyBorder="1" applyAlignment="1" applyProtection="1">
      <alignment horizontal="center" vertical="center"/>
    </xf>
    <xf numFmtId="0" fontId="31" fillId="17" borderId="10" xfId="0" applyFont="1" applyFill="1" applyBorder="1" applyAlignment="1" applyProtection="1">
      <alignment horizontal="center" wrapText="1"/>
    </xf>
    <xf numFmtId="0" fontId="31" fillId="17" borderId="26" xfId="0" applyFont="1" applyFill="1" applyBorder="1" applyAlignment="1" applyProtection="1">
      <alignment horizontal="center" wrapText="1"/>
    </xf>
    <xf numFmtId="0" fontId="31" fillId="17" borderId="11" xfId="0" applyFont="1" applyFill="1" applyBorder="1" applyAlignment="1" applyProtection="1">
      <alignment horizontal="center" wrapText="1"/>
    </xf>
    <xf numFmtId="0" fontId="31" fillId="17" borderId="25" xfId="0" applyFont="1" applyFill="1" applyBorder="1" applyAlignment="1" applyProtection="1">
      <alignment horizontal="center" vertical="center" wrapText="1"/>
    </xf>
    <xf numFmtId="0" fontId="31" fillId="17" borderId="6" xfId="0" applyFont="1" applyFill="1" applyBorder="1" applyAlignment="1" applyProtection="1">
      <alignment horizontal="center" vertical="center" wrapText="1"/>
    </xf>
    <xf numFmtId="0" fontId="31" fillId="17" borderId="7" xfId="0" applyFont="1" applyFill="1" applyBorder="1" applyAlignment="1" applyProtection="1">
      <alignment horizontal="center" vertical="center" wrapText="1"/>
    </xf>
    <xf numFmtId="0" fontId="31" fillId="17" borderId="8" xfId="0" applyFont="1" applyFill="1" applyBorder="1" applyAlignment="1" applyProtection="1">
      <alignment horizontal="center" vertical="center" wrapText="1"/>
    </xf>
    <xf numFmtId="0" fontId="31" fillId="17" borderId="0" xfId="0" applyFont="1" applyFill="1" applyBorder="1" applyAlignment="1" applyProtection="1">
      <alignment horizontal="center" vertical="center" wrapText="1"/>
    </xf>
    <xf numFmtId="0" fontId="31" fillId="17" borderId="9" xfId="0" applyFont="1" applyFill="1" applyBorder="1" applyAlignment="1" applyProtection="1">
      <alignment horizontal="center" vertical="center" wrapText="1"/>
    </xf>
    <xf numFmtId="0" fontId="31" fillId="17" borderId="10" xfId="0" applyFont="1" applyFill="1" applyBorder="1" applyAlignment="1" applyProtection="1">
      <alignment horizontal="center" vertical="center" wrapText="1"/>
    </xf>
    <xf numFmtId="0" fontId="31" fillId="17" borderId="26"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31" fillId="17" borderId="37" xfId="0" applyFont="1" applyFill="1" applyBorder="1" applyAlignment="1" applyProtection="1">
      <alignment horizontal="center" vertical="center" wrapText="1"/>
    </xf>
    <xf numFmtId="0" fontId="31" fillId="17" borderId="5" xfId="0" applyFont="1" applyFill="1" applyBorder="1" applyAlignment="1" applyProtection="1">
      <alignment horizontal="center" vertical="center" wrapText="1"/>
    </xf>
    <xf numFmtId="0" fontId="31" fillId="17" borderId="38" xfId="0" applyFont="1" applyFill="1" applyBorder="1" applyAlignment="1" applyProtection="1">
      <alignment horizontal="center" vertical="center" wrapText="1"/>
    </xf>
    <xf numFmtId="0" fontId="31" fillId="17" borderId="26" xfId="0" applyFont="1" applyFill="1" applyBorder="1" applyAlignment="1" applyProtection="1">
      <alignment horizontal="center" vertical="center"/>
    </xf>
    <xf numFmtId="0" fontId="31" fillId="17" borderId="11" xfId="0" applyFont="1" applyFill="1" applyBorder="1" applyAlignment="1" applyProtection="1">
      <alignment horizontal="center" vertical="center"/>
    </xf>
    <xf numFmtId="0" fontId="31" fillId="17" borderId="0" xfId="0" applyFont="1" applyFill="1" applyBorder="1" applyAlignment="1" applyProtection="1">
      <alignment horizontal="center" vertical="center"/>
    </xf>
    <xf numFmtId="0" fontId="31" fillId="17" borderId="9" xfId="0" applyFont="1" applyFill="1" applyBorder="1" applyAlignment="1" applyProtection="1">
      <alignment horizontal="center" vertical="center"/>
    </xf>
    <xf numFmtId="44" fontId="33" fillId="0" borderId="140" xfId="0" applyNumberFormat="1" applyFont="1" applyFill="1" applyBorder="1" applyAlignment="1" applyProtection="1">
      <alignment horizontal="right" vertical="center" wrapText="1"/>
      <protection locked="0"/>
    </xf>
    <xf numFmtId="44" fontId="33" fillId="0" borderId="141" xfId="0" applyNumberFormat="1" applyFont="1" applyFill="1" applyBorder="1" applyAlignment="1" applyProtection="1">
      <alignment horizontal="right" vertical="center" wrapText="1"/>
      <protection locked="0"/>
    </xf>
    <xf numFmtId="44" fontId="33" fillId="0" borderId="142" xfId="0" applyNumberFormat="1" applyFont="1" applyFill="1" applyBorder="1" applyAlignment="1" applyProtection="1">
      <alignment horizontal="right" vertical="center" wrapText="1"/>
      <protection locked="0"/>
    </xf>
    <xf numFmtId="44" fontId="33" fillId="0" borderId="143" xfId="0" applyNumberFormat="1" applyFont="1" applyFill="1" applyBorder="1" applyAlignment="1" applyProtection="1">
      <alignment horizontal="right" vertical="center" wrapText="1"/>
      <protection locked="0"/>
    </xf>
    <xf numFmtId="44" fontId="33" fillId="0" borderId="144" xfId="0" applyNumberFormat="1" applyFont="1" applyFill="1" applyBorder="1" applyAlignment="1" applyProtection="1">
      <alignment horizontal="right" vertical="center" wrapText="1"/>
      <protection locked="0"/>
    </xf>
    <xf numFmtId="44" fontId="33" fillId="0" borderId="145" xfId="0" applyNumberFormat="1" applyFont="1" applyFill="1" applyBorder="1" applyAlignment="1" applyProtection="1">
      <alignment horizontal="right" vertical="center" wrapText="1"/>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3" fontId="33" fillId="0" borderId="0" xfId="0" applyNumberFormat="1" applyFont="1" applyAlignment="1">
      <alignment horizontal="center"/>
    </xf>
    <xf numFmtId="0" fontId="33" fillId="0" borderId="0" xfId="0" applyFont="1" applyAlignment="1">
      <alignment horizontal="center"/>
    </xf>
    <xf numFmtId="44" fontId="33" fillId="0" borderId="27" xfId="0" applyNumberFormat="1" applyFont="1" applyFill="1" applyBorder="1" applyAlignment="1" applyProtection="1">
      <alignment horizontal="right" vertical="center" wrapText="1"/>
      <protection locked="0"/>
    </xf>
    <xf numFmtId="44" fontId="37" fillId="15" borderId="2" xfId="0" applyNumberFormat="1" applyFont="1" applyFill="1" applyBorder="1" applyAlignment="1" applyProtection="1">
      <alignment horizontal="right" vertical="center" wrapText="1"/>
      <protection locked="0"/>
    </xf>
    <xf numFmtId="44" fontId="37" fillId="15" borderId="1" xfId="0" applyNumberFormat="1" applyFont="1" applyFill="1" applyBorder="1" applyAlignment="1" applyProtection="1">
      <alignment horizontal="right" vertical="center" wrapText="1"/>
      <protection locked="0"/>
    </xf>
    <xf numFmtId="44" fontId="37" fillId="15" borderId="3" xfId="0" applyNumberFormat="1" applyFont="1" applyFill="1" applyBorder="1" applyAlignment="1" applyProtection="1">
      <alignment horizontal="right" vertical="center" wrapText="1"/>
      <protection locked="0"/>
    </xf>
    <xf numFmtId="44" fontId="37" fillId="0" borderId="2" xfId="0" applyNumberFormat="1" applyFont="1" applyFill="1" applyBorder="1" applyAlignment="1" applyProtection="1">
      <alignment horizontal="right" vertical="center" wrapText="1"/>
      <protection locked="0"/>
    </xf>
    <xf numFmtId="44" fontId="37" fillId="0" borderId="1" xfId="0" applyNumberFormat="1" applyFont="1" applyFill="1" applyBorder="1" applyAlignment="1" applyProtection="1">
      <alignment horizontal="right" vertical="center" wrapText="1"/>
      <protection locked="0"/>
    </xf>
    <xf numFmtId="44" fontId="37" fillId="0" borderId="3" xfId="0" applyNumberFormat="1" applyFont="1" applyFill="1" applyBorder="1" applyAlignment="1" applyProtection="1">
      <alignment horizontal="right" vertical="center" wrapText="1"/>
      <protection locked="0"/>
    </xf>
    <xf numFmtId="44" fontId="37" fillId="15" borderId="156" xfId="0" applyNumberFormat="1" applyFont="1" applyFill="1" applyBorder="1" applyAlignment="1" applyProtection="1">
      <alignment horizontal="right" vertical="center" wrapText="1"/>
      <protection locked="0"/>
    </xf>
    <xf numFmtId="49" fontId="51" fillId="20" borderId="146" xfId="0" applyNumberFormat="1" applyFont="1" applyFill="1" applyBorder="1" applyAlignment="1" applyProtection="1">
      <alignment horizontal="center" vertical="center"/>
    </xf>
    <xf numFmtId="49" fontId="51" fillId="20" borderId="147" xfId="0" applyNumberFormat="1" applyFont="1" applyFill="1" applyBorder="1" applyAlignment="1" applyProtection="1">
      <alignment horizontal="center" vertical="center"/>
    </xf>
    <xf numFmtId="49" fontId="51" fillId="20" borderId="148" xfId="0" applyNumberFormat="1" applyFont="1" applyFill="1" applyBorder="1" applyAlignment="1" applyProtection="1">
      <alignment horizontal="center" vertical="center"/>
    </xf>
    <xf numFmtId="49" fontId="51" fillId="20" borderId="149" xfId="0" applyNumberFormat="1" applyFont="1" applyFill="1" applyBorder="1" applyAlignment="1" applyProtection="1">
      <alignment horizontal="center" vertical="center"/>
    </xf>
    <xf numFmtId="0" fontId="41" fillId="0" borderId="2" xfId="0" applyFont="1" applyFill="1" applyBorder="1" applyAlignment="1" applyProtection="1">
      <alignment horizontal="left" vertical="center"/>
    </xf>
    <xf numFmtId="0" fontId="41" fillId="0" borderId="1" xfId="0" applyFont="1" applyFill="1" applyBorder="1" applyAlignment="1" applyProtection="1">
      <alignment horizontal="left" vertical="center"/>
    </xf>
    <xf numFmtId="0" fontId="41" fillId="0" borderId="3" xfId="0" applyFont="1" applyFill="1" applyBorder="1" applyAlignment="1" applyProtection="1">
      <alignment horizontal="left" vertical="center"/>
    </xf>
    <xf numFmtId="0" fontId="41" fillId="0" borderId="134" xfId="0" applyFont="1" applyFill="1" applyBorder="1" applyAlignment="1" applyProtection="1">
      <alignment horizontal="center" vertical="center"/>
    </xf>
    <xf numFmtId="0" fontId="41" fillId="0" borderId="59" xfId="0" applyFont="1" applyFill="1" applyBorder="1" applyAlignment="1" applyProtection="1">
      <alignment horizontal="center" vertical="center"/>
    </xf>
    <xf numFmtId="0" fontId="41" fillId="0" borderId="135" xfId="0" applyFont="1" applyFill="1" applyBorder="1" applyAlignment="1" applyProtection="1">
      <alignment horizontal="center" vertical="center"/>
    </xf>
    <xf numFmtId="0" fontId="37" fillId="15" borderId="61" xfId="0" applyFont="1" applyFill="1" applyBorder="1" applyAlignment="1" applyProtection="1">
      <alignment horizontal="left" vertical="center" wrapText="1"/>
    </xf>
    <xf numFmtId="0" fontId="37" fillId="15" borderId="89" xfId="0" applyFont="1" applyFill="1" applyBorder="1" applyAlignment="1" applyProtection="1">
      <alignment horizontal="left" vertical="center" wrapText="1"/>
    </xf>
    <xf numFmtId="0" fontId="37" fillId="15" borderId="85" xfId="0" applyFont="1" applyFill="1" applyBorder="1" applyAlignment="1" applyProtection="1">
      <alignment horizontal="left" vertical="center" wrapText="1"/>
    </xf>
    <xf numFmtId="0" fontId="30" fillId="20" borderId="61" xfId="0" applyFont="1" applyFill="1" applyBorder="1" applyAlignment="1" applyProtection="1">
      <alignment horizontal="left" vertical="center" wrapText="1"/>
    </xf>
    <xf numFmtId="0" fontId="30" fillId="20" borderId="89" xfId="0" applyFont="1" applyFill="1" applyBorder="1" applyAlignment="1" applyProtection="1">
      <alignment horizontal="left" vertical="center" wrapText="1"/>
    </xf>
    <xf numFmtId="0" fontId="30" fillId="20" borderId="85" xfId="0" applyFont="1" applyFill="1" applyBorder="1" applyAlignment="1" applyProtection="1">
      <alignment horizontal="left" vertical="center" wrapText="1"/>
    </xf>
    <xf numFmtId="0" fontId="52" fillId="20" borderId="150" xfId="0" applyFont="1" applyFill="1" applyBorder="1" applyAlignment="1" applyProtection="1">
      <alignment horizontal="right" vertical="center" wrapText="1"/>
    </xf>
    <xf numFmtId="0" fontId="52" fillId="20" borderId="151" xfId="0" applyFont="1" applyFill="1" applyBorder="1" applyAlignment="1" applyProtection="1">
      <alignment horizontal="right" vertical="center" wrapText="1"/>
    </xf>
    <xf numFmtId="0" fontId="52" fillId="20" borderId="152" xfId="0" applyFont="1" applyFill="1" applyBorder="1" applyAlignment="1" applyProtection="1">
      <alignment horizontal="right" vertical="center" wrapText="1"/>
    </xf>
    <xf numFmtId="0" fontId="40" fillId="0" borderId="25"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xf>
    <xf numFmtId="0" fontId="40" fillId="0" borderId="7" xfId="0"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49" fontId="30" fillId="20" borderId="107" xfId="0" applyNumberFormat="1" applyFont="1" applyFill="1" applyBorder="1" applyAlignment="1" applyProtection="1">
      <alignment horizontal="center" vertical="center"/>
    </xf>
    <xf numFmtId="49" fontId="30" fillId="20" borderId="106" xfId="0" applyNumberFormat="1" applyFont="1" applyFill="1" applyBorder="1" applyAlignment="1" applyProtection="1">
      <alignment horizontal="center" vertical="center"/>
    </xf>
    <xf numFmtId="0" fontId="57" fillId="20" borderId="153" xfId="0" applyFont="1" applyFill="1" applyBorder="1" applyAlignment="1" applyProtection="1">
      <alignment horizontal="right" vertical="center" wrapText="1"/>
    </xf>
    <xf numFmtId="0" fontId="57" fillId="20" borderId="154" xfId="0" applyFont="1" applyFill="1" applyBorder="1" applyAlignment="1" applyProtection="1">
      <alignment horizontal="right" vertical="center" wrapText="1"/>
    </xf>
    <xf numFmtId="0" fontId="57" fillId="20" borderId="155"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0" fillId="0" borderId="25" xfId="0" applyFont="1" applyBorder="1" applyAlignment="1">
      <alignment horizontal="center" vertical="center" wrapText="1"/>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51" fillId="20" borderId="6" xfId="0" applyFont="1" applyFill="1" applyBorder="1" applyAlignment="1">
      <alignment horizontal="center" vertical="center" wrapText="1"/>
    </xf>
    <xf numFmtId="0" fontId="41" fillId="0" borderId="2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164" fontId="38" fillId="0" borderId="25" xfId="0" applyNumberFormat="1" applyFont="1" applyFill="1" applyBorder="1" applyAlignment="1">
      <alignment horizontal="center" vertical="center"/>
    </xf>
    <xf numFmtId="164" fontId="38"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39" xfId="0" applyFont="1" applyFill="1" applyBorder="1" applyAlignment="1">
      <alignment horizontal="center" vertical="center"/>
    </xf>
    <xf numFmtId="0" fontId="31" fillId="0" borderId="28" xfId="0" applyFont="1" applyBorder="1" applyAlignment="1">
      <alignment horizontal="center" vertical="center"/>
    </xf>
    <xf numFmtId="0" fontId="31" fillId="0" borderId="39" xfId="0" applyFont="1" applyBorder="1" applyAlignment="1">
      <alignment horizontal="center" vertical="center"/>
    </xf>
    <xf numFmtId="0" fontId="41" fillId="0" borderId="0" xfId="0" applyFont="1" applyAlignment="1">
      <alignment horizontal="center" vertical="center"/>
    </xf>
    <xf numFmtId="0" fontId="57" fillId="20" borderId="40"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1"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39"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111723128</c:v>
                </c:pt>
                <c:pt idx="1">
                  <c:v>258435005</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32684672"/>
        <c:axId val="32690560"/>
      </c:barChart>
      <c:catAx>
        <c:axId val="326846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2690560"/>
        <c:crosses val="autoZero"/>
        <c:auto val="1"/>
        <c:lblAlgn val="ctr"/>
        <c:lblOffset val="100"/>
        <c:noMultiLvlLbl val="0"/>
      </c:catAx>
      <c:valAx>
        <c:axId val="32690560"/>
        <c:scaling>
          <c:orientation val="minMax"/>
        </c:scaling>
        <c:delete val="1"/>
        <c:axPos val="l"/>
        <c:majorGridlines/>
        <c:numFmt formatCode="#,##0" sourceLinked="1"/>
        <c:majorTickMark val="out"/>
        <c:minorTickMark val="none"/>
        <c:tickLblPos val="nextTo"/>
        <c:crossAx val="3268467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111723128</c:v>
                </c:pt>
                <c:pt idx="1">
                  <c:v>0</c:v>
                </c:pt>
                <c:pt idx="2">
                  <c:v>0</c:v>
                </c:pt>
                <c:pt idx="3">
                  <c:v>241045436</c:v>
                </c:pt>
                <c:pt idx="4">
                  <c:v>17389569</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86142336"/>
        <c:axId val="86148224"/>
        <c:axId val="0"/>
      </c:bar3DChart>
      <c:catAx>
        <c:axId val="8614233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6148224"/>
        <c:crosses val="autoZero"/>
        <c:auto val="1"/>
        <c:lblAlgn val="ctr"/>
        <c:lblOffset val="100"/>
        <c:noMultiLvlLbl val="0"/>
      </c:catAx>
      <c:valAx>
        <c:axId val="86148224"/>
        <c:scaling>
          <c:orientation val="minMax"/>
        </c:scaling>
        <c:delete val="1"/>
        <c:axPos val="b"/>
        <c:majorGridlines/>
        <c:numFmt formatCode="_(* #,##0_);_(* \(#,##0\);_(* &quot;-&quot;_);_(@_)" sourceLinked="1"/>
        <c:majorTickMark val="out"/>
        <c:minorTickMark val="none"/>
        <c:tickLblPos val="nextTo"/>
        <c:crossAx val="8614233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304204648.99000001</c:v>
                </c:pt>
                <c:pt idx="1">
                  <c:v>13418127.4</c:v>
                </c:pt>
                <c:pt idx="2">
                  <c:v>46282857</c:v>
                </c:pt>
                <c:pt idx="3">
                  <c:v>6252499.8499999996</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86379904"/>
        <c:axId val="86389888"/>
      </c:barChart>
      <c:catAx>
        <c:axId val="863799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86389888"/>
        <c:crosses val="autoZero"/>
        <c:auto val="1"/>
        <c:lblAlgn val="ctr"/>
        <c:lblOffset val="100"/>
        <c:noMultiLvlLbl val="0"/>
      </c:catAx>
      <c:valAx>
        <c:axId val="86389888"/>
        <c:scaling>
          <c:orientation val="minMax"/>
        </c:scaling>
        <c:delete val="1"/>
        <c:axPos val="l"/>
        <c:majorGridlines/>
        <c:numFmt formatCode="#,##0" sourceLinked="1"/>
        <c:majorTickMark val="out"/>
        <c:minorTickMark val="none"/>
        <c:tickLblPos val="nextTo"/>
        <c:crossAx val="8637990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298937988.24000001</c:v>
                </c:pt>
                <c:pt idx="1">
                  <c:v>0</c:v>
                </c:pt>
                <c:pt idx="2">
                  <c:v>0</c:v>
                </c:pt>
                <c:pt idx="3">
                  <c:v>71220145</c:v>
                </c:pt>
                <c:pt idx="4">
                  <c:v>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86413696"/>
        <c:axId val="86415232"/>
        <c:axId val="0"/>
      </c:bar3DChart>
      <c:catAx>
        <c:axId val="86413696"/>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86415232"/>
        <c:crosses val="autoZero"/>
        <c:auto val="1"/>
        <c:lblAlgn val="ctr"/>
        <c:lblOffset val="100"/>
        <c:noMultiLvlLbl val="0"/>
      </c:catAx>
      <c:valAx>
        <c:axId val="86415232"/>
        <c:scaling>
          <c:orientation val="minMax"/>
        </c:scaling>
        <c:delete val="1"/>
        <c:axPos val="b"/>
        <c:majorGridlines/>
        <c:numFmt formatCode="_(* #,##0_);_(* \(#,##0\);_(* &quot;-&quot;_);_(@_)" sourceLinked="1"/>
        <c:majorTickMark val="out"/>
        <c:minorTickMark val="none"/>
        <c:tickLblPos val="nextTo"/>
        <c:crossAx val="8641369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39</xdr:row>
      <xdr:rowOff>55612</xdr:rowOff>
    </xdr:from>
    <xdr:to>
      <xdr:col>11</xdr:col>
      <xdr:colOff>732928</xdr:colOff>
      <xdr:row>43</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9.v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B9"/>
  <sheetViews>
    <sheetView showGridLines="0" showRuler="0" zoomScale="90" zoomScaleNormal="90" workbookViewId="0">
      <selection activeCell="G8" sqref="G8"/>
    </sheetView>
  </sheetViews>
  <sheetFormatPr baseColWidth="10" defaultRowHeight="15" x14ac:dyDescent="0.25"/>
  <cols>
    <col min="1" max="1" width="7.28515625" customWidth="1"/>
    <col min="2" max="2" width="110.85546875" customWidth="1"/>
  </cols>
  <sheetData>
    <row r="1" spans="1:2" ht="23.25" customHeight="1" x14ac:dyDescent="0.25">
      <c r="A1" s="548" t="s">
        <v>1304</v>
      </c>
      <c r="B1" s="549"/>
    </row>
    <row r="2" spans="1:2" ht="18" customHeight="1" x14ac:dyDescent="0.25">
      <c r="A2" s="550"/>
      <c r="B2" s="551"/>
    </row>
    <row r="3" spans="1:2" ht="21" customHeight="1" x14ac:dyDescent="0.25">
      <c r="A3" s="285"/>
      <c r="B3" s="286" t="s">
        <v>2480</v>
      </c>
    </row>
    <row r="4" spans="1:2" ht="21" x14ac:dyDescent="0.25">
      <c r="A4" s="283" t="s">
        <v>0</v>
      </c>
      <c r="B4" s="284" t="s">
        <v>5</v>
      </c>
    </row>
    <row r="5" spans="1:2" ht="89.25" customHeight="1" x14ac:dyDescent="0.25">
      <c r="A5" s="280">
        <v>1</v>
      </c>
      <c r="B5" s="281" t="s">
        <v>2112</v>
      </c>
    </row>
    <row r="6" spans="1:2" ht="63" x14ac:dyDescent="0.25">
      <c r="A6" s="280">
        <v>2</v>
      </c>
      <c r="B6" s="281" t="s">
        <v>2113</v>
      </c>
    </row>
    <row r="7" spans="1:2" ht="63" x14ac:dyDescent="0.25">
      <c r="A7" s="280">
        <v>3</v>
      </c>
      <c r="B7" s="504" t="s">
        <v>2477</v>
      </c>
    </row>
    <row r="8" spans="1:2" ht="94.5" x14ac:dyDescent="0.25">
      <c r="A8" s="280">
        <v>4</v>
      </c>
      <c r="B8" s="504" t="s">
        <v>2478</v>
      </c>
    </row>
    <row r="9" spans="1:2" ht="63" x14ac:dyDescent="0.25">
      <c r="A9" s="280">
        <v>5</v>
      </c>
      <c r="B9" s="504" t="s">
        <v>2479</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&amp;C</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workbookViewId="0">
      <selection activeCell="D14" sqref="D14"/>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666" t="s">
        <v>1822</v>
      </c>
      <c r="B1" s="667"/>
      <c r="C1" s="667"/>
      <c r="D1" s="667"/>
      <c r="E1" s="668"/>
    </row>
    <row r="2" spans="1:5" ht="19.5" customHeight="1" x14ac:dyDescent="0.25">
      <c r="A2" s="669" t="str">
        <f>'Objetivos PMD'!$B$3</f>
        <v>Municipio:  Municipio de Zapotlán el Grande, Jalisco.</v>
      </c>
      <c r="B2" s="670"/>
      <c r="C2" s="670"/>
      <c r="D2" s="670"/>
      <c r="E2" s="671"/>
    </row>
    <row r="3" spans="1:5" ht="15.75" customHeight="1" x14ac:dyDescent="0.25">
      <c r="A3" s="672" t="s">
        <v>1735</v>
      </c>
      <c r="B3" s="673"/>
      <c r="C3" s="676" t="s">
        <v>1736</v>
      </c>
      <c r="D3" s="676"/>
      <c r="E3" s="676"/>
    </row>
    <row r="4" spans="1:5" ht="31.5" x14ac:dyDescent="0.25">
      <c r="A4" s="674"/>
      <c r="B4" s="675"/>
      <c r="C4" s="451" t="s">
        <v>1737</v>
      </c>
      <c r="D4" s="451" t="s">
        <v>1738</v>
      </c>
      <c r="E4" s="452" t="s">
        <v>1739</v>
      </c>
    </row>
    <row r="5" spans="1:5" s="1" customFormat="1" ht="5.25" customHeight="1" x14ac:dyDescent="0.25">
      <c r="A5" s="453"/>
      <c r="B5" s="454"/>
      <c r="C5" s="455"/>
      <c r="D5" s="455"/>
      <c r="E5" s="456"/>
    </row>
    <row r="6" spans="1:5" ht="18.75" customHeight="1" x14ac:dyDescent="0.25">
      <c r="A6" s="480"/>
      <c r="B6" s="459" t="s">
        <v>1823</v>
      </c>
      <c r="C6" s="481">
        <f>C7+C16+C24+C34</f>
        <v>361347968</v>
      </c>
      <c r="D6" s="481">
        <f>D7+D16+D24+D34</f>
        <v>0</v>
      </c>
      <c r="E6" s="481">
        <f>E7+E16+E24+E34</f>
        <v>0</v>
      </c>
    </row>
    <row r="7" spans="1:5" x14ac:dyDescent="0.25">
      <c r="A7" s="482">
        <v>1</v>
      </c>
      <c r="B7" s="483" t="s">
        <v>1824</v>
      </c>
      <c r="C7" s="484">
        <f>SUM(C8:C15)</f>
        <v>224885577</v>
      </c>
      <c r="D7" s="484">
        <f>SUM(D8:D15)</f>
        <v>0</v>
      </c>
      <c r="E7" s="484">
        <f>SUM(E8:E15)</f>
        <v>0</v>
      </c>
    </row>
    <row r="8" spans="1:5" ht="16.5" customHeight="1" x14ac:dyDescent="0.25">
      <c r="A8" s="465">
        <v>1.1000000000000001</v>
      </c>
      <c r="B8" s="465" t="s">
        <v>1825</v>
      </c>
      <c r="C8" s="478">
        <v>2497368</v>
      </c>
      <c r="D8" s="478"/>
      <c r="E8" s="478"/>
    </row>
    <row r="9" spans="1:5" ht="16.5" customHeight="1" x14ac:dyDescent="0.25">
      <c r="A9" s="465">
        <v>1.2</v>
      </c>
      <c r="B9" s="465" t="s">
        <v>1826</v>
      </c>
      <c r="C9" s="478"/>
      <c r="D9" s="478"/>
      <c r="E9" s="478"/>
    </row>
    <row r="10" spans="1:5" ht="16.5" customHeight="1" x14ac:dyDescent="0.25">
      <c r="A10" s="465">
        <v>1.3</v>
      </c>
      <c r="B10" s="465" t="s">
        <v>1827</v>
      </c>
      <c r="C10" s="478">
        <v>97140286</v>
      </c>
      <c r="D10" s="478"/>
      <c r="E10" s="478"/>
    </row>
    <row r="11" spans="1:5" ht="16.5" customHeight="1" x14ac:dyDescent="0.25">
      <c r="A11" s="465">
        <v>1.4</v>
      </c>
      <c r="B11" s="465" t="s">
        <v>1828</v>
      </c>
      <c r="C11" s="478">
        <v>2032903</v>
      </c>
      <c r="D11" s="478"/>
      <c r="E11" s="478"/>
    </row>
    <row r="12" spans="1:5" ht="16.5" customHeight="1" x14ac:dyDescent="0.25">
      <c r="A12" s="465">
        <v>1.5</v>
      </c>
      <c r="B12" s="465" t="s">
        <v>1829</v>
      </c>
      <c r="C12" s="478">
        <v>58527194</v>
      </c>
      <c r="D12" s="478"/>
      <c r="E12" s="478"/>
    </row>
    <row r="13" spans="1:5" ht="16.5" customHeight="1" x14ac:dyDescent="0.25">
      <c r="A13" s="465">
        <v>1.6</v>
      </c>
      <c r="B13" s="465" t="s">
        <v>1830</v>
      </c>
      <c r="C13" s="478"/>
      <c r="D13" s="478"/>
      <c r="E13" s="478"/>
    </row>
    <row r="14" spans="1:5" ht="16.5" customHeight="1" x14ac:dyDescent="0.25">
      <c r="A14" s="465">
        <v>1.7</v>
      </c>
      <c r="B14" s="465" t="s">
        <v>1831</v>
      </c>
      <c r="C14" s="478">
        <f>49696213-1000000</f>
        <v>48696213</v>
      </c>
      <c r="D14" s="478"/>
      <c r="E14" s="478"/>
    </row>
    <row r="15" spans="1:5" ht="16.5" customHeight="1" x14ac:dyDescent="0.25">
      <c r="A15" s="465">
        <v>1.8</v>
      </c>
      <c r="B15" s="465" t="s">
        <v>1766</v>
      </c>
      <c r="C15" s="478">
        <v>15991613</v>
      </c>
      <c r="D15" s="478"/>
      <c r="E15" s="478"/>
    </row>
    <row r="16" spans="1:5" x14ac:dyDescent="0.25">
      <c r="A16" s="482">
        <v>2</v>
      </c>
      <c r="B16" s="483" t="s">
        <v>1832</v>
      </c>
      <c r="C16" s="484">
        <f>SUM(C17:C23)</f>
        <v>129728723</v>
      </c>
      <c r="D16" s="484">
        <f>SUM(D17:D23)</f>
        <v>0</v>
      </c>
      <c r="E16" s="484">
        <f>SUM(E17:E23)</f>
        <v>0</v>
      </c>
    </row>
    <row r="17" spans="1:5" ht="17.25" customHeight="1" x14ac:dyDescent="0.25">
      <c r="A17" s="465">
        <v>2.1</v>
      </c>
      <c r="B17" s="465" t="s">
        <v>1833</v>
      </c>
      <c r="C17" s="478">
        <v>16742057</v>
      </c>
      <c r="D17" s="478"/>
      <c r="E17" s="478"/>
    </row>
    <row r="18" spans="1:5" ht="17.25" customHeight="1" x14ac:dyDescent="0.25">
      <c r="A18" s="465">
        <v>2.2000000000000002</v>
      </c>
      <c r="B18" s="465" t="s">
        <v>1834</v>
      </c>
      <c r="C18" s="478">
        <f>75562185-7810165</f>
        <v>67752020</v>
      </c>
      <c r="D18" s="478"/>
      <c r="E18" s="478"/>
    </row>
    <row r="19" spans="1:5" ht="17.25" customHeight="1" x14ac:dyDescent="0.25">
      <c r="A19" s="465">
        <v>2.2999999999999998</v>
      </c>
      <c r="B19" s="465" t="s">
        <v>1835</v>
      </c>
      <c r="C19" s="478">
        <v>4007581</v>
      </c>
      <c r="D19" s="478"/>
      <c r="E19" s="478"/>
    </row>
    <row r="20" spans="1:5" ht="17.25" customHeight="1" x14ac:dyDescent="0.25">
      <c r="A20" s="465">
        <v>2.4</v>
      </c>
      <c r="B20" s="465" t="s">
        <v>1836</v>
      </c>
      <c r="C20" s="478">
        <v>11563173</v>
      </c>
      <c r="D20" s="478"/>
      <c r="E20" s="478"/>
    </row>
    <row r="21" spans="1:5" ht="17.25" customHeight="1" x14ac:dyDescent="0.25">
      <c r="A21" s="465">
        <v>2.5</v>
      </c>
      <c r="B21" s="465" t="s">
        <v>1837</v>
      </c>
      <c r="C21" s="478">
        <v>1638880</v>
      </c>
      <c r="D21" s="478"/>
      <c r="E21" s="478"/>
    </row>
    <row r="22" spans="1:5" ht="17.25" customHeight="1" x14ac:dyDescent="0.25">
      <c r="A22" s="465">
        <v>2.6</v>
      </c>
      <c r="B22" s="465" t="s">
        <v>1838</v>
      </c>
      <c r="C22" s="478">
        <v>17580565</v>
      </c>
      <c r="D22" s="478"/>
      <c r="E22" s="478"/>
    </row>
    <row r="23" spans="1:5" ht="17.25" customHeight="1" x14ac:dyDescent="0.25">
      <c r="A23" s="465">
        <v>2.7</v>
      </c>
      <c r="B23" s="465" t="s">
        <v>1839</v>
      </c>
      <c r="C23" s="478">
        <v>10444447</v>
      </c>
      <c r="D23" s="478"/>
      <c r="E23" s="478"/>
    </row>
    <row r="24" spans="1:5" x14ac:dyDescent="0.25">
      <c r="A24" s="482">
        <v>3</v>
      </c>
      <c r="B24" s="483" t="s">
        <v>1840</v>
      </c>
      <c r="C24" s="484">
        <f>SUM(C25:C33)</f>
        <v>6733668</v>
      </c>
      <c r="D24" s="484">
        <f>SUM(D25:D33)</f>
        <v>0</v>
      </c>
      <c r="E24" s="484">
        <f>SUM(E25:E33)</f>
        <v>0</v>
      </c>
    </row>
    <row r="25" spans="1:5" ht="17.25" customHeight="1" x14ac:dyDescent="0.25">
      <c r="A25" s="465">
        <v>3.1</v>
      </c>
      <c r="B25" s="465" t="s">
        <v>1841</v>
      </c>
      <c r="C25" s="478"/>
      <c r="D25" s="478"/>
      <c r="E25" s="478"/>
    </row>
    <row r="26" spans="1:5" ht="17.25" customHeight="1" x14ac:dyDescent="0.25">
      <c r="A26" s="465">
        <v>3.2</v>
      </c>
      <c r="B26" s="465" t="s">
        <v>1842</v>
      </c>
      <c r="C26" s="478">
        <v>886695</v>
      </c>
      <c r="D26" s="478"/>
      <c r="E26" s="478"/>
    </row>
    <row r="27" spans="1:5" ht="17.25" customHeight="1" x14ac:dyDescent="0.25">
      <c r="A27" s="465">
        <v>3.3</v>
      </c>
      <c r="B27" s="465" t="s">
        <v>1843</v>
      </c>
      <c r="C27" s="413"/>
      <c r="D27" s="478"/>
      <c r="E27" s="478"/>
    </row>
    <row r="28" spans="1:5" ht="17.25" customHeight="1" x14ac:dyDescent="0.25">
      <c r="A28" s="465">
        <v>3.4</v>
      </c>
      <c r="B28" s="465" t="s">
        <v>1844</v>
      </c>
      <c r="C28" s="413"/>
      <c r="D28" s="478"/>
      <c r="E28" s="478"/>
    </row>
    <row r="29" spans="1:5" ht="17.25" customHeight="1" x14ac:dyDescent="0.25">
      <c r="A29" s="465">
        <v>3.5</v>
      </c>
      <c r="B29" s="465" t="s">
        <v>1845</v>
      </c>
      <c r="C29" s="413"/>
      <c r="D29" s="478"/>
      <c r="E29" s="478"/>
    </row>
    <row r="30" spans="1:5" ht="17.25" customHeight="1" x14ac:dyDescent="0.25">
      <c r="A30" s="465">
        <v>3.6</v>
      </c>
      <c r="B30" s="465" t="s">
        <v>1846</v>
      </c>
      <c r="C30" s="413"/>
      <c r="D30" s="478"/>
      <c r="E30" s="478"/>
    </row>
    <row r="31" spans="1:5" ht="17.25" customHeight="1" x14ac:dyDescent="0.25">
      <c r="A31" s="465">
        <v>3.7</v>
      </c>
      <c r="B31" s="465" t="s">
        <v>1847</v>
      </c>
      <c r="C31" s="413"/>
      <c r="D31" s="478"/>
      <c r="E31" s="478"/>
    </row>
    <row r="32" spans="1:5" ht="17.25" customHeight="1" x14ac:dyDescent="0.25">
      <c r="A32" s="465">
        <v>3.8</v>
      </c>
      <c r="B32" s="465" t="s">
        <v>1848</v>
      </c>
      <c r="C32" s="413"/>
      <c r="D32" s="478"/>
      <c r="E32" s="478"/>
    </row>
    <row r="33" spans="1:5" ht="17.25" customHeight="1" x14ac:dyDescent="0.25">
      <c r="A33" s="465">
        <v>3.9</v>
      </c>
      <c r="B33" s="465" t="s">
        <v>1849</v>
      </c>
      <c r="C33" s="478">
        <v>5846973</v>
      </c>
      <c r="D33" s="478"/>
      <c r="E33" s="478"/>
    </row>
    <row r="34" spans="1:5" x14ac:dyDescent="0.25">
      <c r="A34" s="482">
        <v>4</v>
      </c>
      <c r="B34" s="485" t="s">
        <v>1850</v>
      </c>
      <c r="C34" s="484">
        <f>SUM(C35:C38)</f>
        <v>0</v>
      </c>
      <c r="D34" s="484">
        <f>SUM(D35:D38)</f>
        <v>0</v>
      </c>
      <c r="E34" s="484">
        <f>SUM(E35:E38)</f>
        <v>0</v>
      </c>
    </row>
    <row r="35" spans="1:5" ht="16.5" customHeight="1" x14ac:dyDescent="0.25">
      <c r="A35" s="465">
        <v>4.0999999999999996</v>
      </c>
      <c r="B35" s="468" t="s">
        <v>1851</v>
      </c>
      <c r="C35" s="478"/>
      <c r="D35" s="478"/>
      <c r="E35" s="478"/>
    </row>
    <row r="36" spans="1:5" ht="16.5" customHeight="1" x14ac:dyDescent="0.25">
      <c r="A36" s="486">
        <v>4.2</v>
      </c>
      <c r="B36" s="468" t="s">
        <v>1852</v>
      </c>
      <c r="C36" s="478"/>
      <c r="D36" s="478"/>
      <c r="E36" s="478"/>
    </row>
    <row r="37" spans="1:5" ht="16.5" customHeight="1" x14ac:dyDescent="0.25">
      <c r="A37" s="465">
        <v>4.3</v>
      </c>
      <c r="B37" s="465" t="s">
        <v>1853</v>
      </c>
      <c r="C37" s="478"/>
      <c r="D37" s="478"/>
      <c r="E37" s="478"/>
    </row>
    <row r="38" spans="1:5" ht="16.5" customHeight="1" x14ac:dyDescent="0.25">
      <c r="A38" s="465">
        <v>4.4000000000000004</v>
      </c>
      <c r="B38" s="465" t="s">
        <v>1854</v>
      </c>
      <c r="C38" s="478"/>
      <c r="D38" s="478"/>
      <c r="E38" s="478"/>
    </row>
    <row r="39" spans="1:5" ht="19.5" customHeight="1" x14ac:dyDescent="0.25">
      <c r="A39" s="487"/>
      <c r="B39" s="459" t="s">
        <v>1812</v>
      </c>
      <c r="C39" s="479">
        <f>C40+C49+C57+C67</f>
        <v>8810165</v>
      </c>
      <c r="D39" s="479">
        <f>D40+D49+D57+D67</f>
        <v>0</v>
      </c>
      <c r="E39" s="479">
        <f>E40+E49+E57+E67</f>
        <v>0</v>
      </c>
    </row>
    <row r="40" spans="1:5" x14ac:dyDescent="0.25">
      <c r="A40" s="482">
        <v>1</v>
      </c>
      <c r="B40" s="483" t="s">
        <v>1824</v>
      </c>
      <c r="C40" s="484">
        <f>SUM(C41:C48)</f>
        <v>1000000</v>
      </c>
      <c r="D40" s="484">
        <f>SUM(D41:D48)</f>
        <v>0</v>
      </c>
      <c r="E40" s="484">
        <f>SUM(E41:E48)</f>
        <v>0</v>
      </c>
    </row>
    <row r="41" spans="1:5" ht="16.5" customHeight="1" x14ac:dyDescent="0.25">
      <c r="A41" s="465">
        <v>1.1000000000000001</v>
      </c>
      <c r="B41" s="465" t="s">
        <v>1825</v>
      </c>
      <c r="C41" s="478"/>
      <c r="D41" s="478"/>
      <c r="E41" s="478"/>
    </row>
    <row r="42" spans="1:5" ht="16.5" customHeight="1" x14ac:dyDescent="0.25">
      <c r="A42" s="465">
        <v>1.2</v>
      </c>
      <c r="B42" s="465" t="s">
        <v>1826</v>
      </c>
      <c r="C42" s="478"/>
      <c r="D42" s="478"/>
      <c r="E42" s="478"/>
    </row>
    <row r="43" spans="1:5" ht="16.5" customHeight="1" x14ac:dyDescent="0.25">
      <c r="A43" s="465">
        <v>1.3</v>
      </c>
      <c r="B43" s="465" t="s">
        <v>1827</v>
      </c>
      <c r="C43" s="478"/>
      <c r="D43" s="478"/>
      <c r="E43" s="478"/>
    </row>
    <row r="44" spans="1:5" ht="16.5" customHeight="1" x14ac:dyDescent="0.25">
      <c r="A44" s="465">
        <v>1.4</v>
      </c>
      <c r="B44" s="465" t="s">
        <v>1828</v>
      </c>
      <c r="C44" s="478"/>
      <c r="D44" s="478"/>
      <c r="E44" s="478"/>
    </row>
    <row r="45" spans="1:5" ht="16.5" customHeight="1" x14ac:dyDescent="0.25">
      <c r="A45" s="465">
        <v>1.5</v>
      </c>
      <c r="B45" s="465" t="s">
        <v>1829</v>
      </c>
      <c r="C45" s="478"/>
      <c r="D45" s="478"/>
      <c r="E45" s="478"/>
    </row>
    <row r="46" spans="1:5" ht="16.5" customHeight="1" x14ac:dyDescent="0.25">
      <c r="A46" s="465">
        <v>1.6</v>
      </c>
      <c r="B46" s="465" t="s">
        <v>1830</v>
      </c>
      <c r="C46" s="478"/>
      <c r="D46" s="478"/>
      <c r="E46" s="478"/>
    </row>
    <row r="47" spans="1:5" ht="16.5" customHeight="1" x14ac:dyDescent="0.25">
      <c r="A47" s="465">
        <v>1.7</v>
      </c>
      <c r="B47" s="465" t="s">
        <v>1831</v>
      </c>
      <c r="C47" s="478">
        <v>1000000</v>
      </c>
      <c r="D47" s="478"/>
      <c r="E47" s="478"/>
    </row>
    <row r="48" spans="1:5" ht="16.5" customHeight="1" x14ac:dyDescent="0.25">
      <c r="A48" s="465">
        <v>1.8</v>
      </c>
      <c r="B48" s="465" t="s">
        <v>1766</v>
      </c>
      <c r="C48" s="478"/>
      <c r="D48" s="478"/>
      <c r="E48" s="478"/>
    </row>
    <row r="49" spans="1:5" x14ac:dyDescent="0.25">
      <c r="A49" s="482">
        <v>2</v>
      </c>
      <c r="B49" s="483" t="s">
        <v>1832</v>
      </c>
      <c r="C49" s="484">
        <f>SUM(C50:C56)</f>
        <v>7810165</v>
      </c>
      <c r="D49" s="484">
        <f>SUM(D50:D56)</f>
        <v>0</v>
      </c>
      <c r="E49" s="484">
        <f>SUM(E50:E56)</f>
        <v>0</v>
      </c>
    </row>
    <row r="50" spans="1:5" ht="18" customHeight="1" x14ac:dyDescent="0.25">
      <c r="A50" s="465">
        <v>2.1</v>
      </c>
      <c r="B50" s="465" t="s">
        <v>1833</v>
      </c>
      <c r="C50" s="478"/>
      <c r="D50" s="478"/>
      <c r="E50" s="478"/>
    </row>
    <row r="51" spans="1:5" ht="18" customHeight="1" x14ac:dyDescent="0.25">
      <c r="A51" s="465">
        <v>2.2000000000000002</v>
      </c>
      <c r="B51" s="465" t="s">
        <v>1834</v>
      </c>
      <c r="C51" s="478">
        <v>7810165</v>
      </c>
      <c r="D51" s="478"/>
      <c r="E51" s="478"/>
    </row>
    <row r="52" spans="1:5" ht="18" customHeight="1" x14ac:dyDescent="0.25">
      <c r="A52" s="465">
        <v>2.2999999999999998</v>
      </c>
      <c r="B52" s="465" t="s">
        <v>1835</v>
      </c>
      <c r="C52" s="478"/>
      <c r="D52" s="478"/>
      <c r="E52" s="478"/>
    </row>
    <row r="53" spans="1:5" ht="18" customHeight="1" x14ac:dyDescent="0.25">
      <c r="A53" s="465">
        <v>2.4</v>
      </c>
      <c r="B53" s="465" t="s">
        <v>1836</v>
      </c>
      <c r="C53" s="478"/>
      <c r="D53" s="478"/>
      <c r="E53" s="478"/>
    </row>
    <row r="54" spans="1:5" ht="18" customHeight="1" x14ac:dyDescent="0.25">
      <c r="A54" s="465">
        <v>2.5</v>
      </c>
      <c r="B54" s="465" t="s">
        <v>1837</v>
      </c>
      <c r="C54" s="478"/>
      <c r="D54" s="478"/>
      <c r="E54" s="478"/>
    </row>
    <row r="55" spans="1:5" ht="18" customHeight="1" x14ac:dyDescent="0.25">
      <c r="A55" s="465">
        <v>2.6</v>
      </c>
      <c r="B55" s="465" t="s">
        <v>1838</v>
      </c>
      <c r="C55" s="478"/>
      <c r="D55" s="478"/>
      <c r="E55" s="478"/>
    </row>
    <row r="56" spans="1:5" ht="18" customHeight="1" x14ac:dyDescent="0.25">
      <c r="A56" s="465">
        <v>2.7</v>
      </c>
      <c r="B56" s="465" t="s">
        <v>1839</v>
      </c>
      <c r="C56" s="478"/>
      <c r="D56" s="478"/>
      <c r="E56" s="478"/>
    </row>
    <row r="57" spans="1:5" x14ac:dyDescent="0.25">
      <c r="A57" s="482">
        <v>3</v>
      </c>
      <c r="B57" s="483" t="s">
        <v>1840</v>
      </c>
      <c r="C57" s="484">
        <f>SUM(C58:C66)</f>
        <v>0</v>
      </c>
      <c r="D57" s="484">
        <f>SUM(D58:D66)</f>
        <v>0</v>
      </c>
      <c r="E57" s="484">
        <f>SUM(E58:E66)</f>
        <v>0</v>
      </c>
    </row>
    <row r="58" spans="1:5" ht="18" customHeight="1" x14ac:dyDescent="0.25">
      <c r="A58" s="465">
        <v>3.1</v>
      </c>
      <c r="B58" s="465" t="s">
        <v>1841</v>
      </c>
      <c r="C58" s="478"/>
      <c r="D58" s="478"/>
      <c r="E58" s="478"/>
    </row>
    <row r="59" spans="1:5" ht="18" customHeight="1" x14ac:dyDescent="0.25">
      <c r="A59" s="465">
        <v>3.2</v>
      </c>
      <c r="B59" s="465" t="s">
        <v>1842</v>
      </c>
      <c r="C59" s="478"/>
      <c r="D59" s="478"/>
      <c r="E59" s="478"/>
    </row>
    <row r="60" spans="1:5" ht="18" customHeight="1" x14ac:dyDescent="0.25">
      <c r="A60" s="465">
        <v>3.3</v>
      </c>
      <c r="B60" s="465" t="s">
        <v>1843</v>
      </c>
      <c r="C60" s="478"/>
      <c r="D60" s="478"/>
      <c r="E60" s="478"/>
    </row>
    <row r="61" spans="1:5" ht="18" customHeight="1" x14ac:dyDescent="0.25">
      <c r="A61" s="465">
        <v>3.4</v>
      </c>
      <c r="B61" s="465" t="s">
        <v>1844</v>
      </c>
      <c r="C61" s="478"/>
      <c r="D61" s="478"/>
      <c r="E61" s="478"/>
    </row>
    <row r="62" spans="1:5" ht="18" customHeight="1" x14ac:dyDescent="0.25">
      <c r="A62" s="465">
        <v>3.5</v>
      </c>
      <c r="B62" s="465" t="s">
        <v>1845</v>
      </c>
      <c r="C62" s="478"/>
      <c r="D62" s="478"/>
      <c r="E62" s="478"/>
    </row>
    <row r="63" spans="1:5" ht="18" customHeight="1" x14ac:dyDescent="0.25">
      <c r="A63" s="465">
        <v>3.6</v>
      </c>
      <c r="B63" s="465" t="s">
        <v>1846</v>
      </c>
      <c r="C63" s="478"/>
      <c r="D63" s="478"/>
      <c r="E63" s="478"/>
    </row>
    <row r="64" spans="1:5" ht="18" customHeight="1" x14ac:dyDescent="0.25">
      <c r="A64" s="465">
        <v>3.7</v>
      </c>
      <c r="B64" s="465" t="s">
        <v>1847</v>
      </c>
      <c r="C64" s="478"/>
      <c r="D64" s="478"/>
      <c r="E64" s="478"/>
    </row>
    <row r="65" spans="1:5" ht="18" customHeight="1" x14ac:dyDescent="0.25">
      <c r="A65" s="465">
        <v>3.8</v>
      </c>
      <c r="B65" s="465" t="s">
        <v>1848</v>
      </c>
      <c r="C65" s="478"/>
      <c r="D65" s="478"/>
      <c r="E65" s="478"/>
    </row>
    <row r="66" spans="1:5" ht="18" customHeight="1" x14ac:dyDescent="0.25">
      <c r="A66" s="465">
        <v>3.9</v>
      </c>
      <c r="B66" s="465" t="s">
        <v>1849</v>
      </c>
      <c r="C66" s="478"/>
      <c r="D66" s="478"/>
      <c r="E66" s="478"/>
    </row>
    <row r="67" spans="1:5" x14ac:dyDescent="0.25">
      <c r="A67" s="482">
        <v>4</v>
      </c>
      <c r="B67" s="485" t="s">
        <v>1855</v>
      </c>
      <c r="C67" s="484">
        <f>SUM(C68:C71)</f>
        <v>0</v>
      </c>
      <c r="D67" s="484">
        <f>SUM(D68:D71)</f>
        <v>0</v>
      </c>
      <c r="E67" s="484">
        <f>SUM(E68:E71)</f>
        <v>0</v>
      </c>
    </row>
    <row r="68" spans="1:5" ht="19.5" customHeight="1" x14ac:dyDescent="0.25">
      <c r="A68" s="486">
        <v>4.0999999999999996</v>
      </c>
      <c r="B68" s="468" t="s">
        <v>1851</v>
      </c>
      <c r="C68" s="478"/>
      <c r="D68" s="478"/>
      <c r="E68" s="478"/>
    </row>
    <row r="69" spans="1:5" ht="19.5" customHeight="1" x14ac:dyDescent="0.25">
      <c r="A69" s="465">
        <v>4.2</v>
      </c>
      <c r="B69" s="468" t="s">
        <v>1856</v>
      </c>
      <c r="C69" s="478"/>
      <c r="D69" s="478"/>
      <c r="E69" s="478"/>
    </row>
    <row r="70" spans="1:5" ht="19.5" customHeight="1" x14ac:dyDescent="0.25">
      <c r="A70" s="465">
        <v>4.3</v>
      </c>
      <c r="B70" s="465" t="s">
        <v>1853</v>
      </c>
      <c r="C70" s="478"/>
      <c r="D70" s="478"/>
      <c r="E70" s="478"/>
    </row>
    <row r="71" spans="1:5" ht="19.5" customHeight="1" x14ac:dyDescent="0.25">
      <c r="A71" s="465">
        <v>4.4000000000000004</v>
      </c>
      <c r="B71" s="465" t="s">
        <v>1854</v>
      </c>
      <c r="C71" s="478"/>
      <c r="D71" s="478"/>
      <c r="E71" s="478"/>
    </row>
    <row r="72" spans="1:5" x14ac:dyDescent="0.25">
      <c r="A72" s="465"/>
      <c r="B72" s="465"/>
      <c r="C72" s="478"/>
      <c r="D72" s="478"/>
      <c r="E72" s="478"/>
    </row>
    <row r="73" spans="1:5" ht="17.25" customHeight="1" x14ac:dyDescent="0.25">
      <c r="A73" s="480"/>
      <c r="B73" s="459" t="s">
        <v>1817</v>
      </c>
      <c r="C73" s="481">
        <f>C6+C39</f>
        <v>370158133</v>
      </c>
      <c r="D73" s="481">
        <f>D6+D39</f>
        <v>0</v>
      </c>
      <c r="E73" s="481">
        <f>E6+E39</f>
        <v>0</v>
      </c>
    </row>
    <row r="75" spans="1:5" x14ac:dyDescent="0.25">
      <c r="A75" s="476" t="s">
        <v>1818</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B14" sqref="B14"/>
    </sheetView>
  </sheetViews>
  <sheetFormatPr baseColWidth="10" defaultRowHeight="15" x14ac:dyDescent="0.25"/>
  <cols>
    <col min="1" max="1" width="71.5703125" customWidth="1"/>
    <col min="2" max="4" width="19.42578125" customWidth="1"/>
  </cols>
  <sheetData>
    <row r="1" spans="1:4" ht="83.25" customHeight="1" x14ac:dyDescent="0.25">
      <c r="A1" s="666" t="s">
        <v>1857</v>
      </c>
      <c r="B1" s="667"/>
      <c r="C1" s="667"/>
      <c r="D1" s="668"/>
    </row>
    <row r="2" spans="1:4" ht="21.75" customHeight="1" x14ac:dyDescent="0.25">
      <c r="A2" s="669" t="str">
        <f>'Objetivos PMD'!$B$3</f>
        <v>Municipio:  Municipio de Zapotlán el Grande, Jalisco.</v>
      </c>
      <c r="B2" s="670"/>
      <c r="C2" s="670"/>
      <c r="D2" s="671"/>
    </row>
    <row r="3" spans="1:4" ht="17.25" customHeight="1" x14ac:dyDescent="0.25">
      <c r="A3" s="677" t="s">
        <v>1735</v>
      </c>
      <c r="B3" s="676" t="s">
        <v>1736</v>
      </c>
      <c r="C3" s="676"/>
      <c r="D3" s="676"/>
    </row>
    <row r="4" spans="1:4" ht="31.5" x14ac:dyDescent="0.25">
      <c r="A4" s="678"/>
      <c r="B4" s="451" t="s">
        <v>1737</v>
      </c>
      <c r="C4" s="451" t="s">
        <v>1738</v>
      </c>
      <c r="D4" s="452" t="s">
        <v>1739</v>
      </c>
    </row>
    <row r="5" spans="1:4" s="1" customFormat="1" ht="4.5" customHeight="1" x14ac:dyDescent="0.25">
      <c r="A5" s="477"/>
      <c r="B5" s="455"/>
      <c r="C5" s="455"/>
      <c r="D5" s="456"/>
    </row>
    <row r="6" spans="1:4" x14ac:dyDescent="0.25">
      <c r="A6" s="459" t="s">
        <v>1823</v>
      </c>
      <c r="B6" s="479">
        <f>B7+B8+B9+B12+B13+B16</f>
        <v>213454653</v>
      </c>
      <c r="C6" s="479">
        <f>C7+C8+C9+C12+C13+C16</f>
        <v>0</v>
      </c>
      <c r="D6" s="479">
        <f>D7+D8+D9+D12+D13+D16</f>
        <v>0</v>
      </c>
    </row>
    <row r="7" spans="1:4" x14ac:dyDescent="0.25">
      <c r="A7" s="474" t="s">
        <v>1858</v>
      </c>
      <c r="B7" s="478">
        <f>213454653-B12</f>
        <v>169539871</v>
      </c>
      <c r="C7" s="478"/>
      <c r="D7" s="478"/>
    </row>
    <row r="8" spans="1:4" x14ac:dyDescent="0.25">
      <c r="A8" s="474" t="s">
        <v>1859</v>
      </c>
      <c r="B8" s="478"/>
      <c r="C8" s="478"/>
      <c r="D8" s="478"/>
    </row>
    <row r="9" spans="1:4" x14ac:dyDescent="0.25">
      <c r="A9" s="488" t="s">
        <v>1860</v>
      </c>
      <c r="B9" s="484">
        <f>B10+B11</f>
        <v>0</v>
      </c>
      <c r="C9" s="484">
        <f>C10+C11</f>
        <v>0</v>
      </c>
      <c r="D9" s="484">
        <f>D10+D11</f>
        <v>0</v>
      </c>
    </row>
    <row r="10" spans="1:4" x14ac:dyDescent="0.25">
      <c r="A10" s="465" t="s">
        <v>1861</v>
      </c>
      <c r="B10" s="478"/>
      <c r="C10" s="478"/>
      <c r="D10" s="478"/>
    </row>
    <row r="11" spans="1:4" x14ac:dyDescent="0.25">
      <c r="A11" s="465" t="s">
        <v>1862</v>
      </c>
      <c r="B11" s="478"/>
      <c r="C11" s="478"/>
      <c r="D11" s="478"/>
    </row>
    <row r="12" spans="1:4" x14ac:dyDescent="0.25">
      <c r="A12" s="474" t="s">
        <v>1863</v>
      </c>
      <c r="B12" s="478">
        <f>35065530+5947858+2901394</f>
        <v>43914782</v>
      </c>
      <c r="C12" s="478"/>
      <c r="D12" s="478"/>
    </row>
    <row r="13" spans="1:4" ht="30" x14ac:dyDescent="0.25">
      <c r="A13" s="489" t="s">
        <v>1864</v>
      </c>
      <c r="B13" s="484">
        <f>B14+B15</f>
        <v>0</v>
      </c>
      <c r="C13" s="484">
        <f>C14+C15</f>
        <v>0</v>
      </c>
      <c r="D13" s="484">
        <f>D14+D15</f>
        <v>0</v>
      </c>
    </row>
    <row r="14" spans="1:4" x14ac:dyDescent="0.25">
      <c r="A14" s="465" t="s">
        <v>1865</v>
      </c>
      <c r="B14" s="478"/>
      <c r="C14" s="478"/>
      <c r="D14" s="478"/>
    </row>
    <row r="15" spans="1:4" x14ac:dyDescent="0.25">
      <c r="A15" s="465" t="s">
        <v>1866</v>
      </c>
      <c r="B15" s="478"/>
      <c r="C15" s="478"/>
      <c r="D15" s="478"/>
    </row>
    <row r="16" spans="1:4" x14ac:dyDescent="0.25">
      <c r="A16" s="474" t="s">
        <v>1867</v>
      </c>
      <c r="B16" s="478"/>
      <c r="C16" s="478"/>
      <c r="D16" s="478"/>
    </row>
    <row r="17" spans="1:4" x14ac:dyDescent="0.25">
      <c r="A17" s="474"/>
      <c r="B17" s="478"/>
      <c r="C17" s="478"/>
      <c r="D17" s="478"/>
    </row>
    <row r="18" spans="1:4" x14ac:dyDescent="0.25">
      <c r="A18" s="459" t="s">
        <v>1812</v>
      </c>
      <c r="B18" s="479">
        <f>B19+B20+B21+B24+B25+B28</f>
        <v>0</v>
      </c>
      <c r="C18" s="479">
        <f>C19+C20+C21+C24+C25+C28</f>
        <v>0</v>
      </c>
      <c r="D18" s="479">
        <f>D19+D20+D21+D24+D25+D28</f>
        <v>0</v>
      </c>
    </row>
    <row r="19" spans="1:4" x14ac:dyDescent="0.25">
      <c r="A19" s="474" t="s">
        <v>1868</v>
      </c>
      <c r="B19" s="478"/>
      <c r="C19" s="478"/>
      <c r="D19" s="478"/>
    </row>
    <row r="20" spans="1:4" x14ac:dyDescent="0.25">
      <c r="A20" s="474" t="s">
        <v>1869</v>
      </c>
      <c r="B20" s="478"/>
      <c r="C20" s="478"/>
      <c r="D20" s="478"/>
    </row>
    <row r="21" spans="1:4" x14ac:dyDescent="0.25">
      <c r="A21" s="488" t="s">
        <v>1870</v>
      </c>
      <c r="B21" s="484">
        <f>B22+B23</f>
        <v>0</v>
      </c>
      <c r="C21" s="484">
        <f>C22+C23</f>
        <v>0</v>
      </c>
      <c r="D21" s="484">
        <f>D22+D23</f>
        <v>0</v>
      </c>
    </row>
    <row r="22" spans="1:4" x14ac:dyDescent="0.25">
      <c r="A22" s="465" t="s">
        <v>1861</v>
      </c>
      <c r="B22" s="478"/>
      <c r="C22" s="478"/>
      <c r="D22" s="478"/>
    </row>
    <row r="23" spans="1:4" x14ac:dyDescent="0.25">
      <c r="A23" s="465" t="s">
        <v>1862</v>
      </c>
      <c r="B23" s="478"/>
      <c r="C23" s="478"/>
      <c r="D23" s="478"/>
    </row>
    <row r="24" spans="1:4" x14ac:dyDescent="0.25">
      <c r="A24" s="490" t="s">
        <v>1863</v>
      </c>
      <c r="B24" s="491"/>
      <c r="C24" s="491"/>
      <c r="D24" s="491"/>
    </row>
    <row r="25" spans="1:4" ht="30" x14ac:dyDescent="0.25">
      <c r="A25" s="489" t="s">
        <v>1871</v>
      </c>
      <c r="B25" s="484">
        <f>B26+B27</f>
        <v>0</v>
      </c>
      <c r="C25" s="484">
        <f>C26+C27</f>
        <v>0</v>
      </c>
      <c r="D25" s="484">
        <f>D26+D27</f>
        <v>0</v>
      </c>
    </row>
    <row r="26" spans="1:4" ht="19.5" customHeight="1" x14ac:dyDescent="0.25">
      <c r="A26" s="465" t="s">
        <v>1865</v>
      </c>
      <c r="B26" s="478"/>
      <c r="C26" s="478"/>
      <c r="D26" s="478"/>
    </row>
    <row r="27" spans="1:4" x14ac:dyDescent="0.25">
      <c r="A27" s="465" t="s">
        <v>1866</v>
      </c>
      <c r="B27" s="478"/>
      <c r="C27" s="478"/>
      <c r="D27" s="478"/>
    </row>
    <row r="28" spans="1:4" x14ac:dyDescent="0.25">
      <c r="A28" s="474" t="s">
        <v>1867</v>
      </c>
      <c r="B28" s="478"/>
      <c r="C28" s="478"/>
      <c r="D28" s="478"/>
    </row>
    <row r="29" spans="1:4" x14ac:dyDescent="0.25">
      <c r="A29" s="492" t="s">
        <v>1872</v>
      </c>
      <c r="B29" s="479">
        <f>B6+B18</f>
        <v>213454653</v>
      </c>
      <c r="C29" s="479">
        <f>C6+C18</f>
        <v>0</v>
      </c>
      <c r="D29" s="479">
        <f>D6+D18</f>
        <v>0</v>
      </c>
    </row>
    <row r="31" spans="1:4" x14ac:dyDescent="0.25">
      <c r="A31" t="s">
        <v>1818</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331"/>
  <sheetViews>
    <sheetView topLeftCell="A322" workbookViewId="0">
      <selection activeCell="I334" sqref="I334:J334"/>
    </sheetView>
  </sheetViews>
  <sheetFormatPr baseColWidth="10" defaultColWidth="1.7109375" defaultRowHeight="15" x14ac:dyDescent="0.25"/>
  <cols>
    <col min="1" max="1" width="33" customWidth="1"/>
    <col min="2" max="2" width="49.5703125" style="239" customWidth="1"/>
    <col min="3" max="3" width="3.85546875" customWidth="1"/>
    <col min="4" max="4" width="8.85546875" customWidth="1"/>
    <col min="5" max="5" width="15.7109375" customWidth="1"/>
    <col min="6" max="6" width="5.7109375" customWidth="1"/>
    <col min="7" max="12" width="1.7109375" customWidth="1"/>
    <col min="13" max="13" width="0.7109375" customWidth="1"/>
    <col min="14" max="20" width="1.7109375" customWidth="1"/>
    <col min="21" max="21" width="2.5703125" customWidth="1"/>
    <col min="22" max="28" width="1.7109375" customWidth="1"/>
    <col min="29" max="29" width="3.5703125" customWidth="1"/>
    <col min="30" max="36" width="1.7109375" customWidth="1"/>
    <col min="37" max="37" width="3.42578125" customWidth="1"/>
    <col min="38" max="61" width="1.7109375" customWidth="1"/>
    <col min="62" max="62" width="4" customWidth="1"/>
    <col min="63" max="63" width="5.28515625" customWidth="1"/>
    <col min="64" max="68" width="1.7109375" customWidth="1"/>
    <col min="69" max="69" width="1" customWidth="1"/>
    <col min="70" max="70" width="1.7109375" customWidth="1"/>
    <col min="71" max="71" width="0.42578125" customWidth="1"/>
    <col min="72" max="72" width="3.7109375" customWidth="1"/>
    <col min="73" max="83" width="1.7109375" customWidth="1"/>
    <col min="84" max="219" width="11.42578125" customWidth="1"/>
    <col min="220" max="228" width="1.7109375" customWidth="1"/>
    <col min="229" max="230" width="3.140625" customWidth="1"/>
    <col min="231" max="231" width="1.7109375" customWidth="1"/>
    <col min="232" max="232" width="3.140625" customWidth="1"/>
    <col min="233" max="233" width="3" customWidth="1"/>
    <col min="234" max="234" width="4" customWidth="1"/>
    <col min="235" max="244" width="1.7109375" customWidth="1"/>
    <col min="245" max="245" width="3.5703125" customWidth="1"/>
    <col min="246" max="246" width="1.7109375" customWidth="1"/>
    <col min="247" max="247" width="5.28515625" customWidth="1"/>
    <col min="248" max="248" width="9.140625" customWidth="1"/>
    <col min="257" max="257" width="33" customWidth="1"/>
    <col min="258" max="258" width="49.5703125" customWidth="1"/>
    <col min="259" max="259" width="3.85546875" customWidth="1"/>
    <col min="260" max="260" width="8.85546875" customWidth="1"/>
    <col min="261" max="261" width="15.7109375" customWidth="1"/>
    <col min="262" max="262" width="5.7109375" customWidth="1"/>
    <col min="263" max="268" width="1.7109375" customWidth="1"/>
    <col min="269" max="269" width="0.7109375" customWidth="1"/>
    <col min="270" max="276" width="1.7109375" customWidth="1"/>
    <col min="277" max="277" width="2.5703125" customWidth="1"/>
    <col min="278" max="284" width="1.7109375" customWidth="1"/>
    <col min="285" max="285" width="3.5703125" customWidth="1"/>
    <col min="286" max="292" width="1.7109375" customWidth="1"/>
    <col min="293" max="293" width="3.42578125" customWidth="1"/>
    <col min="294" max="317" width="1.7109375" customWidth="1"/>
    <col min="318" max="318" width="4" customWidth="1"/>
    <col min="319" max="319" width="5.28515625" customWidth="1"/>
    <col min="320" max="324" width="1.7109375" customWidth="1"/>
    <col min="325" max="325" width="1" customWidth="1"/>
    <col min="326" max="326" width="1.7109375" customWidth="1"/>
    <col min="327" max="327" width="0.42578125" customWidth="1"/>
    <col min="328" max="328" width="3.7109375" customWidth="1"/>
    <col min="329" max="339" width="1.7109375" customWidth="1"/>
    <col min="340" max="475" width="11.42578125" customWidth="1"/>
    <col min="476" max="484" width="1.7109375" customWidth="1"/>
    <col min="485" max="486" width="3.140625" customWidth="1"/>
    <col min="487" max="487" width="1.7109375" customWidth="1"/>
    <col min="488" max="488" width="3.140625" customWidth="1"/>
    <col min="489" max="489" width="3" customWidth="1"/>
    <col min="490" max="490" width="4" customWidth="1"/>
    <col min="491" max="500" width="1.7109375" customWidth="1"/>
    <col min="501" max="501" width="3.5703125" customWidth="1"/>
    <col min="502" max="502" width="1.7109375" customWidth="1"/>
    <col min="503" max="503" width="5.28515625" customWidth="1"/>
    <col min="504" max="504" width="9.140625" customWidth="1"/>
    <col min="513" max="513" width="33" customWidth="1"/>
    <col min="514" max="514" width="49.5703125" customWidth="1"/>
    <col min="515" max="515" width="3.85546875" customWidth="1"/>
    <col min="516" max="516" width="8.85546875" customWidth="1"/>
    <col min="517" max="517" width="15.7109375" customWidth="1"/>
    <col min="518" max="518" width="5.7109375" customWidth="1"/>
    <col min="519" max="524" width="1.7109375" customWidth="1"/>
    <col min="525" max="525" width="0.7109375" customWidth="1"/>
    <col min="526" max="532" width="1.7109375" customWidth="1"/>
    <col min="533" max="533" width="2.5703125" customWidth="1"/>
    <col min="534" max="540" width="1.7109375" customWidth="1"/>
    <col min="541" max="541" width="3.5703125" customWidth="1"/>
    <col min="542" max="548" width="1.7109375" customWidth="1"/>
    <col min="549" max="549" width="3.42578125" customWidth="1"/>
    <col min="550" max="573" width="1.7109375" customWidth="1"/>
    <col min="574" max="574" width="4" customWidth="1"/>
    <col min="575" max="575" width="5.28515625" customWidth="1"/>
    <col min="576" max="580" width="1.7109375" customWidth="1"/>
    <col min="581" max="581" width="1" customWidth="1"/>
    <col min="582" max="582" width="1.7109375" customWidth="1"/>
    <col min="583" max="583" width="0.42578125" customWidth="1"/>
    <col min="584" max="584" width="3.7109375" customWidth="1"/>
    <col min="585" max="595" width="1.7109375" customWidth="1"/>
    <col min="596" max="731" width="11.42578125" customWidth="1"/>
    <col min="732" max="740" width="1.7109375" customWidth="1"/>
    <col min="741" max="742" width="3.140625" customWidth="1"/>
    <col min="743" max="743" width="1.7109375" customWidth="1"/>
    <col min="744" max="744" width="3.140625" customWidth="1"/>
    <col min="745" max="745" width="3" customWidth="1"/>
    <col min="746" max="746" width="4" customWidth="1"/>
    <col min="747" max="756" width="1.7109375" customWidth="1"/>
    <col min="757" max="757" width="3.5703125" customWidth="1"/>
    <col min="758" max="758" width="1.7109375" customWidth="1"/>
    <col min="759" max="759" width="5.28515625" customWidth="1"/>
    <col min="760" max="760" width="9.140625" customWidth="1"/>
    <col min="769" max="769" width="33" customWidth="1"/>
    <col min="770" max="770" width="49.5703125" customWidth="1"/>
    <col min="771" max="771" width="3.85546875" customWidth="1"/>
    <col min="772" max="772" width="8.85546875" customWidth="1"/>
    <col min="773" max="773" width="15.7109375" customWidth="1"/>
    <col min="774" max="774" width="5.7109375" customWidth="1"/>
    <col min="775" max="780" width="1.7109375" customWidth="1"/>
    <col min="781" max="781" width="0.7109375" customWidth="1"/>
    <col min="782" max="788" width="1.7109375" customWidth="1"/>
    <col min="789" max="789" width="2.5703125" customWidth="1"/>
    <col min="790" max="796" width="1.7109375" customWidth="1"/>
    <col min="797" max="797" width="3.5703125" customWidth="1"/>
    <col min="798" max="804" width="1.7109375" customWidth="1"/>
    <col min="805" max="805" width="3.42578125" customWidth="1"/>
    <col min="806" max="829" width="1.7109375" customWidth="1"/>
    <col min="830" max="830" width="4" customWidth="1"/>
    <col min="831" max="831" width="5.28515625" customWidth="1"/>
    <col min="832" max="836" width="1.7109375" customWidth="1"/>
    <col min="837" max="837" width="1" customWidth="1"/>
    <col min="838" max="838" width="1.7109375" customWidth="1"/>
    <col min="839" max="839" width="0.42578125" customWidth="1"/>
    <col min="840" max="840" width="3.7109375" customWidth="1"/>
    <col min="841" max="851" width="1.7109375" customWidth="1"/>
    <col min="852" max="987" width="11.42578125" customWidth="1"/>
    <col min="988" max="996" width="1.7109375" customWidth="1"/>
    <col min="997" max="998" width="3.140625" customWidth="1"/>
    <col min="999" max="999" width="1.7109375" customWidth="1"/>
    <col min="1000" max="1000" width="3.140625" customWidth="1"/>
    <col min="1001" max="1001" width="3" customWidth="1"/>
    <col min="1002" max="1002" width="4" customWidth="1"/>
    <col min="1003" max="1012" width="1.7109375" customWidth="1"/>
    <col min="1013" max="1013" width="3.5703125" customWidth="1"/>
    <col min="1014" max="1014" width="1.7109375" customWidth="1"/>
    <col min="1015" max="1015" width="5.28515625" customWidth="1"/>
    <col min="1016" max="1016" width="9.140625" customWidth="1"/>
    <col min="1025" max="1025" width="33" customWidth="1"/>
    <col min="1026" max="1026" width="49.5703125" customWidth="1"/>
    <col min="1027" max="1027" width="3.85546875" customWidth="1"/>
    <col min="1028" max="1028" width="8.85546875" customWidth="1"/>
    <col min="1029" max="1029" width="15.7109375" customWidth="1"/>
    <col min="1030" max="1030" width="5.7109375" customWidth="1"/>
    <col min="1031" max="1036" width="1.7109375" customWidth="1"/>
    <col min="1037" max="1037" width="0.7109375" customWidth="1"/>
    <col min="1038" max="1044" width="1.7109375" customWidth="1"/>
    <col min="1045" max="1045" width="2.5703125" customWidth="1"/>
    <col min="1046" max="1052" width="1.7109375" customWidth="1"/>
    <col min="1053" max="1053" width="3.5703125" customWidth="1"/>
    <col min="1054" max="1060" width="1.7109375" customWidth="1"/>
    <col min="1061" max="1061" width="3.42578125" customWidth="1"/>
    <col min="1062" max="1085" width="1.7109375" customWidth="1"/>
    <col min="1086" max="1086" width="4" customWidth="1"/>
    <col min="1087" max="1087" width="5.28515625" customWidth="1"/>
    <col min="1088" max="1092" width="1.7109375" customWidth="1"/>
    <col min="1093" max="1093" width="1" customWidth="1"/>
    <col min="1094" max="1094" width="1.7109375" customWidth="1"/>
    <col min="1095" max="1095" width="0.42578125" customWidth="1"/>
    <col min="1096" max="1096" width="3.7109375" customWidth="1"/>
    <col min="1097" max="1107" width="1.7109375" customWidth="1"/>
    <col min="1108" max="1243" width="11.42578125" customWidth="1"/>
    <col min="1244" max="1252" width="1.7109375" customWidth="1"/>
    <col min="1253" max="1254" width="3.140625" customWidth="1"/>
    <col min="1255" max="1255" width="1.7109375" customWidth="1"/>
    <col min="1256" max="1256" width="3.140625" customWidth="1"/>
    <col min="1257" max="1257" width="3" customWidth="1"/>
    <col min="1258" max="1258" width="4" customWidth="1"/>
    <col min="1259" max="1268" width="1.7109375" customWidth="1"/>
    <col min="1269" max="1269" width="3.5703125" customWidth="1"/>
    <col min="1270" max="1270" width="1.7109375" customWidth="1"/>
    <col min="1271" max="1271" width="5.28515625" customWidth="1"/>
    <col min="1272" max="1272" width="9.140625" customWidth="1"/>
    <col min="1281" max="1281" width="33" customWidth="1"/>
    <col min="1282" max="1282" width="49.5703125" customWidth="1"/>
    <col min="1283" max="1283" width="3.85546875" customWidth="1"/>
    <col min="1284" max="1284" width="8.85546875" customWidth="1"/>
    <col min="1285" max="1285" width="15.7109375" customWidth="1"/>
    <col min="1286" max="1286" width="5.7109375" customWidth="1"/>
    <col min="1287" max="1292" width="1.7109375" customWidth="1"/>
    <col min="1293" max="1293" width="0.7109375" customWidth="1"/>
    <col min="1294" max="1300" width="1.7109375" customWidth="1"/>
    <col min="1301" max="1301" width="2.5703125" customWidth="1"/>
    <col min="1302" max="1308" width="1.7109375" customWidth="1"/>
    <col min="1309" max="1309" width="3.5703125" customWidth="1"/>
    <col min="1310" max="1316" width="1.7109375" customWidth="1"/>
    <col min="1317" max="1317" width="3.42578125" customWidth="1"/>
    <col min="1318" max="1341" width="1.7109375" customWidth="1"/>
    <col min="1342" max="1342" width="4" customWidth="1"/>
    <col min="1343" max="1343" width="5.28515625" customWidth="1"/>
    <col min="1344" max="1348" width="1.7109375" customWidth="1"/>
    <col min="1349" max="1349" width="1" customWidth="1"/>
    <col min="1350" max="1350" width="1.7109375" customWidth="1"/>
    <col min="1351" max="1351" width="0.42578125" customWidth="1"/>
    <col min="1352" max="1352" width="3.7109375" customWidth="1"/>
    <col min="1353" max="1363" width="1.7109375" customWidth="1"/>
    <col min="1364" max="1499" width="11.42578125" customWidth="1"/>
    <col min="1500" max="1508" width="1.7109375" customWidth="1"/>
    <col min="1509" max="1510" width="3.140625" customWidth="1"/>
    <col min="1511" max="1511" width="1.7109375" customWidth="1"/>
    <col min="1512" max="1512" width="3.140625" customWidth="1"/>
    <col min="1513" max="1513" width="3" customWidth="1"/>
    <col min="1514" max="1514" width="4" customWidth="1"/>
    <col min="1515" max="1524" width="1.7109375" customWidth="1"/>
    <col min="1525" max="1525" width="3.5703125" customWidth="1"/>
    <col min="1526" max="1526" width="1.7109375" customWidth="1"/>
    <col min="1527" max="1527" width="5.28515625" customWidth="1"/>
    <col min="1528" max="1528" width="9.140625" customWidth="1"/>
    <col min="1537" max="1537" width="33" customWidth="1"/>
    <col min="1538" max="1538" width="49.5703125" customWidth="1"/>
    <col min="1539" max="1539" width="3.85546875" customWidth="1"/>
    <col min="1540" max="1540" width="8.85546875" customWidth="1"/>
    <col min="1541" max="1541" width="15.7109375" customWidth="1"/>
    <col min="1542" max="1542" width="5.7109375" customWidth="1"/>
    <col min="1543" max="1548" width="1.7109375" customWidth="1"/>
    <col min="1549" max="1549" width="0.7109375" customWidth="1"/>
    <col min="1550" max="1556" width="1.7109375" customWidth="1"/>
    <col min="1557" max="1557" width="2.5703125" customWidth="1"/>
    <col min="1558" max="1564" width="1.7109375" customWidth="1"/>
    <col min="1565" max="1565" width="3.5703125" customWidth="1"/>
    <col min="1566" max="1572" width="1.7109375" customWidth="1"/>
    <col min="1573" max="1573" width="3.42578125" customWidth="1"/>
    <col min="1574" max="1597" width="1.7109375" customWidth="1"/>
    <col min="1598" max="1598" width="4" customWidth="1"/>
    <col min="1599" max="1599" width="5.28515625" customWidth="1"/>
    <col min="1600" max="1604" width="1.7109375" customWidth="1"/>
    <col min="1605" max="1605" width="1" customWidth="1"/>
    <col min="1606" max="1606" width="1.7109375" customWidth="1"/>
    <col min="1607" max="1607" width="0.42578125" customWidth="1"/>
    <col min="1608" max="1608" width="3.7109375" customWidth="1"/>
    <col min="1609" max="1619" width="1.7109375" customWidth="1"/>
    <col min="1620" max="1755" width="11.42578125" customWidth="1"/>
    <col min="1756" max="1764" width="1.7109375" customWidth="1"/>
    <col min="1765" max="1766" width="3.140625" customWidth="1"/>
    <col min="1767" max="1767" width="1.7109375" customWidth="1"/>
    <col min="1768" max="1768" width="3.140625" customWidth="1"/>
    <col min="1769" max="1769" width="3" customWidth="1"/>
    <col min="1770" max="1770" width="4" customWidth="1"/>
    <col min="1771" max="1780" width="1.7109375" customWidth="1"/>
    <col min="1781" max="1781" width="3.5703125" customWidth="1"/>
    <col min="1782" max="1782" width="1.7109375" customWidth="1"/>
    <col min="1783" max="1783" width="5.28515625" customWidth="1"/>
    <col min="1784" max="1784" width="9.140625" customWidth="1"/>
    <col min="1793" max="1793" width="33" customWidth="1"/>
    <col min="1794" max="1794" width="49.5703125" customWidth="1"/>
    <col min="1795" max="1795" width="3.85546875" customWidth="1"/>
    <col min="1796" max="1796" width="8.85546875" customWidth="1"/>
    <col min="1797" max="1797" width="15.7109375" customWidth="1"/>
    <col min="1798" max="1798" width="5.7109375" customWidth="1"/>
    <col min="1799" max="1804" width="1.7109375" customWidth="1"/>
    <col min="1805" max="1805" width="0.7109375" customWidth="1"/>
    <col min="1806" max="1812" width="1.7109375" customWidth="1"/>
    <col min="1813" max="1813" width="2.5703125" customWidth="1"/>
    <col min="1814" max="1820" width="1.7109375" customWidth="1"/>
    <col min="1821" max="1821" width="3.5703125" customWidth="1"/>
    <col min="1822" max="1828" width="1.7109375" customWidth="1"/>
    <col min="1829" max="1829" width="3.42578125" customWidth="1"/>
    <col min="1830" max="1853" width="1.7109375" customWidth="1"/>
    <col min="1854" max="1854" width="4" customWidth="1"/>
    <col min="1855" max="1855" width="5.28515625" customWidth="1"/>
    <col min="1856" max="1860" width="1.7109375" customWidth="1"/>
    <col min="1861" max="1861" width="1" customWidth="1"/>
    <col min="1862" max="1862" width="1.7109375" customWidth="1"/>
    <col min="1863" max="1863" width="0.42578125" customWidth="1"/>
    <col min="1864" max="1864" width="3.7109375" customWidth="1"/>
    <col min="1865" max="1875" width="1.7109375" customWidth="1"/>
    <col min="1876" max="2011" width="11.42578125" customWidth="1"/>
    <col min="2012" max="2020" width="1.7109375" customWidth="1"/>
    <col min="2021" max="2022" width="3.140625" customWidth="1"/>
    <col min="2023" max="2023" width="1.7109375" customWidth="1"/>
    <col min="2024" max="2024" width="3.140625" customWidth="1"/>
    <col min="2025" max="2025" width="3" customWidth="1"/>
    <col min="2026" max="2026" width="4" customWidth="1"/>
    <col min="2027" max="2036" width="1.7109375" customWidth="1"/>
    <col min="2037" max="2037" width="3.5703125" customWidth="1"/>
    <col min="2038" max="2038" width="1.7109375" customWidth="1"/>
    <col min="2039" max="2039" width="5.28515625" customWidth="1"/>
    <col min="2040" max="2040" width="9.140625" customWidth="1"/>
    <col min="2049" max="2049" width="33" customWidth="1"/>
    <col min="2050" max="2050" width="49.5703125" customWidth="1"/>
    <col min="2051" max="2051" width="3.85546875" customWidth="1"/>
    <col min="2052" max="2052" width="8.85546875" customWidth="1"/>
    <col min="2053" max="2053" width="15.7109375" customWidth="1"/>
    <col min="2054" max="2054" width="5.7109375" customWidth="1"/>
    <col min="2055" max="2060" width="1.7109375" customWidth="1"/>
    <col min="2061" max="2061" width="0.7109375" customWidth="1"/>
    <col min="2062" max="2068" width="1.7109375" customWidth="1"/>
    <col min="2069" max="2069" width="2.5703125" customWidth="1"/>
    <col min="2070" max="2076" width="1.7109375" customWidth="1"/>
    <col min="2077" max="2077" width="3.5703125" customWidth="1"/>
    <col min="2078" max="2084" width="1.7109375" customWidth="1"/>
    <col min="2085" max="2085" width="3.42578125" customWidth="1"/>
    <col min="2086" max="2109" width="1.7109375" customWidth="1"/>
    <col min="2110" max="2110" width="4" customWidth="1"/>
    <col min="2111" max="2111" width="5.28515625" customWidth="1"/>
    <col min="2112" max="2116" width="1.7109375" customWidth="1"/>
    <col min="2117" max="2117" width="1" customWidth="1"/>
    <col min="2118" max="2118" width="1.7109375" customWidth="1"/>
    <col min="2119" max="2119" width="0.42578125" customWidth="1"/>
    <col min="2120" max="2120" width="3.7109375" customWidth="1"/>
    <col min="2121" max="2131" width="1.7109375" customWidth="1"/>
    <col min="2132" max="2267" width="11.42578125" customWidth="1"/>
    <col min="2268" max="2276" width="1.7109375" customWidth="1"/>
    <col min="2277" max="2278" width="3.140625" customWidth="1"/>
    <col min="2279" max="2279" width="1.7109375" customWidth="1"/>
    <col min="2280" max="2280" width="3.140625" customWidth="1"/>
    <col min="2281" max="2281" width="3" customWidth="1"/>
    <col min="2282" max="2282" width="4" customWidth="1"/>
    <col min="2283" max="2292" width="1.7109375" customWidth="1"/>
    <col min="2293" max="2293" width="3.5703125" customWidth="1"/>
    <col min="2294" max="2294" width="1.7109375" customWidth="1"/>
    <col min="2295" max="2295" width="5.28515625" customWidth="1"/>
    <col min="2296" max="2296" width="9.140625" customWidth="1"/>
    <col min="2305" max="2305" width="33" customWidth="1"/>
    <col min="2306" max="2306" width="49.5703125" customWidth="1"/>
    <col min="2307" max="2307" width="3.85546875" customWidth="1"/>
    <col min="2308" max="2308" width="8.85546875" customWidth="1"/>
    <col min="2309" max="2309" width="15.7109375" customWidth="1"/>
    <col min="2310" max="2310" width="5.7109375" customWidth="1"/>
    <col min="2311" max="2316" width="1.7109375" customWidth="1"/>
    <col min="2317" max="2317" width="0.7109375" customWidth="1"/>
    <col min="2318" max="2324" width="1.7109375" customWidth="1"/>
    <col min="2325" max="2325" width="2.5703125" customWidth="1"/>
    <col min="2326" max="2332" width="1.7109375" customWidth="1"/>
    <col min="2333" max="2333" width="3.5703125" customWidth="1"/>
    <col min="2334" max="2340" width="1.7109375" customWidth="1"/>
    <col min="2341" max="2341" width="3.42578125" customWidth="1"/>
    <col min="2342" max="2365" width="1.7109375" customWidth="1"/>
    <col min="2366" max="2366" width="4" customWidth="1"/>
    <col min="2367" max="2367" width="5.28515625" customWidth="1"/>
    <col min="2368" max="2372" width="1.7109375" customWidth="1"/>
    <col min="2373" max="2373" width="1" customWidth="1"/>
    <col min="2374" max="2374" width="1.7109375" customWidth="1"/>
    <col min="2375" max="2375" width="0.42578125" customWidth="1"/>
    <col min="2376" max="2376" width="3.7109375" customWidth="1"/>
    <col min="2377" max="2387" width="1.7109375" customWidth="1"/>
    <col min="2388" max="2523" width="11.42578125" customWidth="1"/>
    <col min="2524" max="2532" width="1.7109375" customWidth="1"/>
    <col min="2533" max="2534" width="3.140625" customWidth="1"/>
    <col min="2535" max="2535" width="1.7109375" customWidth="1"/>
    <col min="2536" max="2536" width="3.140625" customWidth="1"/>
    <col min="2537" max="2537" width="3" customWidth="1"/>
    <col min="2538" max="2538" width="4" customWidth="1"/>
    <col min="2539" max="2548" width="1.7109375" customWidth="1"/>
    <col min="2549" max="2549" width="3.5703125" customWidth="1"/>
    <col min="2550" max="2550" width="1.7109375" customWidth="1"/>
    <col min="2551" max="2551" width="5.28515625" customWidth="1"/>
    <col min="2552" max="2552" width="9.140625" customWidth="1"/>
    <col min="2561" max="2561" width="33" customWidth="1"/>
    <col min="2562" max="2562" width="49.5703125" customWidth="1"/>
    <col min="2563" max="2563" width="3.85546875" customWidth="1"/>
    <col min="2564" max="2564" width="8.85546875" customWidth="1"/>
    <col min="2565" max="2565" width="15.7109375" customWidth="1"/>
    <col min="2566" max="2566" width="5.7109375" customWidth="1"/>
    <col min="2567" max="2572" width="1.7109375" customWidth="1"/>
    <col min="2573" max="2573" width="0.7109375" customWidth="1"/>
    <col min="2574" max="2580" width="1.7109375" customWidth="1"/>
    <col min="2581" max="2581" width="2.5703125" customWidth="1"/>
    <col min="2582" max="2588" width="1.7109375" customWidth="1"/>
    <col min="2589" max="2589" width="3.5703125" customWidth="1"/>
    <col min="2590" max="2596" width="1.7109375" customWidth="1"/>
    <col min="2597" max="2597" width="3.42578125" customWidth="1"/>
    <col min="2598" max="2621" width="1.7109375" customWidth="1"/>
    <col min="2622" max="2622" width="4" customWidth="1"/>
    <col min="2623" max="2623" width="5.28515625" customWidth="1"/>
    <col min="2624" max="2628" width="1.7109375" customWidth="1"/>
    <col min="2629" max="2629" width="1" customWidth="1"/>
    <col min="2630" max="2630" width="1.7109375" customWidth="1"/>
    <col min="2631" max="2631" width="0.42578125" customWidth="1"/>
    <col min="2632" max="2632" width="3.7109375" customWidth="1"/>
    <col min="2633" max="2643" width="1.7109375" customWidth="1"/>
    <col min="2644" max="2779" width="11.42578125" customWidth="1"/>
    <col min="2780" max="2788" width="1.7109375" customWidth="1"/>
    <col min="2789" max="2790" width="3.140625" customWidth="1"/>
    <col min="2791" max="2791" width="1.7109375" customWidth="1"/>
    <col min="2792" max="2792" width="3.140625" customWidth="1"/>
    <col min="2793" max="2793" width="3" customWidth="1"/>
    <col min="2794" max="2794" width="4" customWidth="1"/>
    <col min="2795" max="2804" width="1.7109375" customWidth="1"/>
    <col min="2805" max="2805" width="3.5703125" customWidth="1"/>
    <col min="2806" max="2806" width="1.7109375" customWidth="1"/>
    <col min="2807" max="2807" width="5.28515625" customWidth="1"/>
    <col min="2808" max="2808" width="9.140625" customWidth="1"/>
    <col min="2817" max="2817" width="33" customWidth="1"/>
    <col min="2818" max="2818" width="49.5703125" customWidth="1"/>
    <col min="2819" max="2819" width="3.85546875" customWidth="1"/>
    <col min="2820" max="2820" width="8.85546875" customWidth="1"/>
    <col min="2821" max="2821" width="15.7109375" customWidth="1"/>
    <col min="2822" max="2822" width="5.7109375" customWidth="1"/>
    <col min="2823" max="2828" width="1.7109375" customWidth="1"/>
    <col min="2829" max="2829" width="0.7109375" customWidth="1"/>
    <col min="2830" max="2836" width="1.7109375" customWidth="1"/>
    <col min="2837" max="2837" width="2.5703125" customWidth="1"/>
    <col min="2838" max="2844" width="1.7109375" customWidth="1"/>
    <col min="2845" max="2845" width="3.5703125" customWidth="1"/>
    <col min="2846" max="2852" width="1.7109375" customWidth="1"/>
    <col min="2853" max="2853" width="3.42578125" customWidth="1"/>
    <col min="2854" max="2877" width="1.7109375" customWidth="1"/>
    <col min="2878" max="2878" width="4" customWidth="1"/>
    <col min="2879" max="2879" width="5.28515625" customWidth="1"/>
    <col min="2880" max="2884" width="1.7109375" customWidth="1"/>
    <col min="2885" max="2885" width="1" customWidth="1"/>
    <col min="2886" max="2886" width="1.7109375" customWidth="1"/>
    <col min="2887" max="2887" width="0.42578125" customWidth="1"/>
    <col min="2888" max="2888" width="3.7109375" customWidth="1"/>
    <col min="2889" max="2899" width="1.7109375" customWidth="1"/>
    <col min="2900" max="3035" width="11.42578125" customWidth="1"/>
    <col min="3036" max="3044" width="1.7109375" customWidth="1"/>
    <col min="3045" max="3046" width="3.140625" customWidth="1"/>
    <col min="3047" max="3047" width="1.7109375" customWidth="1"/>
    <col min="3048" max="3048" width="3.140625" customWidth="1"/>
    <col min="3049" max="3049" width="3" customWidth="1"/>
    <col min="3050" max="3050" width="4" customWidth="1"/>
    <col min="3051" max="3060" width="1.7109375" customWidth="1"/>
    <col min="3061" max="3061" width="3.5703125" customWidth="1"/>
    <col min="3062" max="3062" width="1.7109375" customWidth="1"/>
    <col min="3063" max="3063" width="5.28515625" customWidth="1"/>
    <col min="3064" max="3064" width="9.140625" customWidth="1"/>
    <col min="3073" max="3073" width="33" customWidth="1"/>
    <col min="3074" max="3074" width="49.5703125" customWidth="1"/>
    <col min="3075" max="3075" width="3.85546875" customWidth="1"/>
    <col min="3076" max="3076" width="8.85546875" customWidth="1"/>
    <col min="3077" max="3077" width="15.7109375" customWidth="1"/>
    <col min="3078" max="3078" width="5.7109375" customWidth="1"/>
    <col min="3079" max="3084" width="1.7109375" customWidth="1"/>
    <col min="3085" max="3085" width="0.7109375" customWidth="1"/>
    <col min="3086" max="3092" width="1.7109375" customWidth="1"/>
    <col min="3093" max="3093" width="2.5703125" customWidth="1"/>
    <col min="3094" max="3100" width="1.7109375" customWidth="1"/>
    <col min="3101" max="3101" width="3.5703125" customWidth="1"/>
    <col min="3102" max="3108" width="1.7109375" customWidth="1"/>
    <col min="3109" max="3109" width="3.42578125" customWidth="1"/>
    <col min="3110" max="3133" width="1.7109375" customWidth="1"/>
    <col min="3134" max="3134" width="4" customWidth="1"/>
    <col min="3135" max="3135" width="5.28515625" customWidth="1"/>
    <col min="3136" max="3140" width="1.7109375" customWidth="1"/>
    <col min="3141" max="3141" width="1" customWidth="1"/>
    <col min="3142" max="3142" width="1.7109375" customWidth="1"/>
    <col min="3143" max="3143" width="0.42578125" customWidth="1"/>
    <col min="3144" max="3144" width="3.7109375" customWidth="1"/>
    <col min="3145" max="3155" width="1.7109375" customWidth="1"/>
    <col min="3156" max="3291" width="11.42578125" customWidth="1"/>
    <col min="3292" max="3300" width="1.7109375" customWidth="1"/>
    <col min="3301" max="3302" width="3.140625" customWidth="1"/>
    <col min="3303" max="3303" width="1.7109375" customWidth="1"/>
    <col min="3304" max="3304" width="3.140625" customWidth="1"/>
    <col min="3305" max="3305" width="3" customWidth="1"/>
    <col min="3306" max="3306" width="4" customWidth="1"/>
    <col min="3307" max="3316" width="1.7109375" customWidth="1"/>
    <col min="3317" max="3317" width="3.5703125" customWidth="1"/>
    <col min="3318" max="3318" width="1.7109375" customWidth="1"/>
    <col min="3319" max="3319" width="5.28515625" customWidth="1"/>
    <col min="3320" max="3320" width="9.140625" customWidth="1"/>
    <col min="3329" max="3329" width="33" customWidth="1"/>
    <col min="3330" max="3330" width="49.5703125" customWidth="1"/>
    <col min="3331" max="3331" width="3.85546875" customWidth="1"/>
    <col min="3332" max="3332" width="8.85546875" customWidth="1"/>
    <col min="3333" max="3333" width="15.7109375" customWidth="1"/>
    <col min="3334" max="3334" width="5.7109375" customWidth="1"/>
    <col min="3335" max="3340" width="1.7109375" customWidth="1"/>
    <col min="3341" max="3341" width="0.7109375" customWidth="1"/>
    <col min="3342" max="3348" width="1.7109375" customWidth="1"/>
    <col min="3349" max="3349" width="2.5703125" customWidth="1"/>
    <col min="3350" max="3356" width="1.7109375" customWidth="1"/>
    <col min="3357" max="3357" width="3.5703125" customWidth="1"/>
    <col min="3358" max="3364" width="1.7109375" customWidth="1"/>
    <col min="3365" max="3365" width="3.42578125" customWidth="1"/>
    <col min="3366" max="3389" width="1.7109375" customWidth="1"/>
    <col min="3390" max="3390" width="4" customWidth="1"/>
    <col min="3391" max="3391" width="5.28515625" customWidth="1"/>
    <col min="3392" max="3396" width="1.7109375" customWidth="1"/>
    <col min="3397" max="3397" width="1" customWidth="1"/>
    <col min="3398" max="3398" width="1.7109375" customWidth="1"/>
    <col min="3399" max="3399" width="0.42578125" customWidth="1"/>
    <col min="3400" max="3400" width="3.7109375" customWidth="1"/>
    <col min="3401" max="3411" width="1.7109375" customWidth="1"/>
    <col min="3412" max="3547" width="11.42578125" customWidth="1"/>
    <col min="3548" max="3556" width="1.7109375" customWidth="1"/>
    <col min="3557" max="3558" width="3.140625" customWidth="1"/>
    <col min="3559" max="3559" width="1.7109375" customWidth="1"/>
    <col min="3560" max="3560" width="3.140625" customWidth="1"/>
    <col min="3561" max="3561" width="3" customWidth="1"/>
    <col min="3562" max="3562" width="4" customWidth="1"/>
    <col min="3563" max="3572" width="1.7109375" customWidth="1"/>
    <col min="3573" max="3573" width="3.5703125" customWidth="1"/>
    <col min="3574" max="3574" width="1.7109375" customWidth="1"/>
    <col min="3575" max="3575" width="5.28515625" customWidth="1"/>
    <col min="3576" max="3576" width="9.140625" customWidth="1"/>
    <col min="3585" max="3585" width="33" customWidth="1"/>
    <col min="3586" max="3586" width="49.5703125" customWidth="1"/>
    <col min="3587" max="3587" width="3.85546875" customWidth="1"/>
    <col min="3588" max="3588" width="8.85546875" customWidth="1"/>
    <col min="3589" max="3589" width="15.7109375" customWidth="1"/>
    <col min="3590" max="3590" width="5.7109375" customWidth="1"/>
    <col min="3591" max="3596" width="1.7109375" customWidth="1"/>
    <col min="3597" max="3597" width="0.7109375" customWidth="1"/>
    <col min="3598" max="3604" width="1.7109375" customWidth="1"/>
    <col min="3605" max="3605" width="2.5703125" customWidth="1"/>
    <col min="3606" max="3612" width="1.7109375" customWidth="1"/>
    <col min="3613" max="3613" width="3.5703125" customWidth="1"/>
    <col min="3614" max="3620" width="1.7109375" customWidth="1"/>
    <col min="3621" max="3621" width="3.42578125" customWidth="1"/>
    <col min="3622" max="3645" width="1.7109375" customWidth="1"/>
    <col min="3646" max="3646" width="4" customWidth="1"/>
    <col min="3647" max="3647" width="5.28515625" customWidth="1"/>
    <col min="3648" max="3652" width="1.7109375" customWidth="1"/>
    <col min="3653" max="3653" width="1" customWidth="1"/>
    <col min="3654" max="3654" width="1.7109375" customWidth="1"/>
    <col min="3655" max="3655" width="0.42578125" customWidth="1"/>
    <col min="3656" max="3656" width="3.7109375" customWidth="1"/>
    <col min="3657" max="3667" width="1.7109375" customWidth="1"/>
    <col min="3668" max="3803" width="11.42578125" customWidth="1"/>
    <col min="3804" max="3812" width="1.7109375" customWidth="1"/>
    <col min="3813" max="3814" width="3.140625" customWidth="1"/>
    <col min="3815" max="3815" width="1.7109375" customWidth="1"/>
    <col min="3816" max="3816" width="3.140625" customWidth="1"/>
    <col min="3817" max="3817" width="3" customWidth="1"/>
    <col min="3818" max="3818" width="4" customWidth="1"/>
    <col min="3819" max="3828" width="1.7109375" customWidth="1"/>
    <col min="3829" max="3829" width="3.5703125" customWidth="1"/>
    <col min="3830" max="3830" width="1.7109375" customWidth="1"/>
    <col min="3831" max="3831" width="5.28515625" customWidth="1"/>
    <col min="3832" max="3832" width="9.140625" customWidth="1"/>
    <col min="3841" max="3841" width="33" customWidth="1"/>
    <col min="3842" max="3842" width="49.5703125" customWidth="1"/>
    <col min="3843" max="3843" width="3.85546875" customWidth="1"/>
    <col min="3844" max="3844" width="8.85546875" customWidth="1"/>
    <col min="3845" max="3845" width="15.7109375" customWidth="1"/>
    <col min="3846" max="3846" width="5.7109375" customWidth="1"/>
    <col min="3847" max="3852" width="1.7109375" customWidth="1"/>
    <col min="3853" max="3853" width="0.7109375" customWidth="1"/>
    <col min="3854" max="3860" width="1.7109375" customWidth="1"/>
    <col min="3861" max="3861" width="2.5703125" customWidth="1"/>
    <col min="3862" max="3868" width="1.7109375" customWidth="1"/>
    <col min="3869" max="3869" width="3.5703125" customWidth="1"/>
    <col min="3870" max="3876" width="1.7109375" customWidth="1"/>
    <col min="3877" max="3877" width="3.42578125" customWidth="1"/>
    <col min="3878" max="3901" width="1.7109375" customWidth="1"/>
    <col min="3902" max="3902" width="4" customWidth="1"/>
    <col min="3903" max="3903" width="5.28515625" customWidth="1"/>
    <col min="3904" max="3908" width="1.7109375" customWidth="1"/>
    <col min="3909" max="3909" width="1" customWidth="1"/>
    <col min="3910" max="3910" width="1.7109375" customWidth="1"/>
    <col min="3911" max="3911" width="0.42578125" customWidth="1"/>
    <col min="3912" max="3912" width="3.7109375" customWidth="1"/>
    <col min="3913" max="3923" width="1.7109375" customWidth="1"/>
    <col min="3924" max="4059" width="11.42578125" customWidth="1"/>
    <col min="4060" max="4068" width="1.7109375" customWidth="1"/>
    <col min="4069" max="4070" width="3.140625" customWidth="1"/>
    <col min="4071" max="4071" width="1.7109375" customWidth="1"/>
    <col min="4072" max="4072" width="3.140625" customWidth="1"/>
    <col min="4073" max="4073" width="3" customWidth="1"/>
    <col min="4074" max="4074" width="4" customWidth="1"/>
    <col min="4075" max="4084" width="1.7109375" customWidth="1"/>
    <col min="4085" max="4085" width="3.5703125" customWidth="1"/>
    <col min="4086" max="4086" width="1.7109375" customWidth="1"/>
    <col min="4087" max="4087" width="5.28515625" customWidth="1"/>
    <col min="4088" max="4088" width="9.140625" customWidth="1"/>
    <col min="4097" max="4097" width="33" customWidth="1"/>
    <col min="4098" max="4098" width="49.5703125" customWidth="1"/>
    <col min="4099" max="4099" width="3.85546875" customWidth="1"/>
    <col min="4100" max="4100" width="8.85546875" customWidth="1"/>
    <col min="4101" max="4101" width="15.7109375" customWidth="1"/>
    <col min="4102" max="4102" width="5.7109375" customWidth="1"/>
    <col min="4103" max="4108" width="1.7109375" customWidth="1"/>
    <col min="4109" max="4109" width="0.7109375" customWidth="1"/>
    <col min="4110" max="4116" width="1.7109375" customWidth="1"/>
    <col min="4117" max="4117" width="2.5703125" customWidth="1"/>
    <col min="4118" max="4124" width="1.7109375" customWidth="1"/>
    <col min="4125" max="4125" width="3.5703125" customWidth="1"/>
    <col min="4126" max="4132" width="1.7109375" customWidth="1"/>
    <col min="4133" max="4133" width="3.42578125" customWidth="1"/>
    <col min="4134" max="4157" width="1.7109375" customWidth="1"/>
    <col min="4158" max="4158" width="4" customWidth="1"/>
    <col min="4159" max="4159" width="5.28515625" customWidth="1"/>
    <col min="4160" max="4164" width="1.7109375" customWidth="1"/>
    <col min="4165" max="4165" width="1" customWidth="1"/>
    <col min="4166" max="4166" width="1.7109375" customWidth="1"/>
    <col min="4167" max="4167" width="0.42578125" customWidth="1"/>
    <col min="4168" max="4168" width="3.7109375" customWidth="1"/>
    <col min="4169" max="4179" width="1.7109375" customWidth="1"/>
    <col min="4180" max="4315" width="11.42578125" customWidth="1"/>
    <col min="4316" max="4324" width="1.7109375" customWidth="1"/>
    <col min="4325" max="4326" width="3.140625" customWidth="1"/>
    <col min="4327" max="4327" width="1.7109375" customWidth="1"/>
    <col min="4328" max="4328" width="3.140625" customWidth="1"/>
    <col min="4329" max="4329" width="3" customWidth="1"/>
    <col min="4330" max="4330" width="4" customWidth="1"/>
    <col min="4331" max="4340" width="1.7109375" customWidth="1"/>
    <col min="4341" max="4341" width="3.5703125" customWidth="1"/>
    <col min="4342" max="4342" width="1.7109375" customWidth="1"/>
    <col min="4343" max="4343" width="5.28515625" customWidth="1"/>
    <col min="4344" max="4344" width="9.140625" customWidth="1"/>
    <col min="4353" max="4353" width="33" customWidth="1"/>
    <col min="4354" max="4354" width="49.5703125" customWidth="1"/>
    <col min="4355" max="4355" width="3.85546875" customWidth="1"/>
    <col min="4356" max="4356" width="8.85546875" customWidth="1"/>
    <col min="4357" max="4357" width="15.7109375" customWidth="1"/>
    <col min="4358" max="4358" width="5.7109375" customWidth="1"/>
    <col min="4359" max="4364" width="1.7109375" customWidth="1"/>
    <col min="4365" max="4365" width="0.7109375" customWidth="1"/>
    <col min="4366" max="4372" width="1.7109375" customWidth="1"/>
    <col min="4373" max="4373" width="2.5703125" customWidth="1"/>
    <col min="4374" max="4380" width="1.7109375" customWidth="1"/>
    <col min="4381" max="4381" width="3.5703125" customWidth="1"/>
    <col min="4382" max="4388" width="1.7109375" customWidth="1"/>
    <col min="4389" max="4389" width="3.42578125" customWidth="1"/>
    <col min="4390" max="4413" width="1.7109375" customWidth="1"/>
    <col min="4414" max="4414" width="4" customWidth="1"/>
    <col min="4415" max="4415" width="5.28515625" customWidth="1"/>
    <col min="4416" max="4420" width="1.7109375" customWidth="1"/>
    <col min="4421" max="4421" width="1" customWidth="1"/>
    <col min="4422" max="4422" width="1.7109375" customWidth="1"/>
    <col min="4423" max="4423" width="0.42578125" customWidth="1"/>
    <col min="4424" max="4424" width="3.7109375" customWidth="1"/>
    <col min="4425" max="4435" width="1.7109375" customWidth="1"/>
    <col min="4436" max="4571" width="11.42578125" customWidth="1"/>
    <col min="4572" max="4580" width="1.7109375" customWidth="1"/>
    <col min="4581" max="4582" width="3.140625" customWidth="1"/>
    <col min="4583" max="4583" width="1.7109375" customWidth="1"/>
    <col min="4584" max="4584" width="3.140625" customWidth="1"/>
    <col min="4585" max="4585" width="3" customWidth="1"/>
    <col min="4586" max="4586" width="4" customWidth="1"/>
    <col min="4587" max="4596" width="1.7109375" customWidth="1"/>
    <col min="4597" max="4597" width="3.5703125" customWidth="1"/>
    <col min="4598" max="4598" width="1.7109375" customWidth="1"/>
    <col min="4599" max="4599" width="5.28515625" customWidth="1"/>
    <col min="4600" max="4600" width="9.140625" customWidth="1"/>
    <col min="4609" max="4609" width="33" customWidth="1"/>
    <col min="4610" max="4610" width="49.5703125" customWidth="1"/>
    <col min="4611" max="4611" width="3.85546875" customWidth="1"/>
    <col min="4612" max="4612" width="8.85546875" customWidth="1"/>
    <col min="4613" max="4613" width="15.7109375" customWidth="1"/>
    <col min="4614" max="4614" width="5.7109375" customWidth="1"/>
    <col min="4615" max="4620" width="1.7109375" customWidth="1"/>
    <col min="4621" max="4621" width="0.7109375" customWidth="1"/>
    <col min="4622" max="4628" width="1.7109375" customWidth="1"/>
    <col min="4629" max="4629" width="2.5703125" customWidth="1"/>
    <col min="4630" max="4636" width="1.7109375" customWidth="1"/>
    <col min="4637" max="4637" width="3.5703125" customWidth="1"/>
    <col min="4638" max="4644" width="1.7109375" customWidth="1"/>
    <col min="4645" max="4645" width="3.42578125" customWidth="1"/>
    <col min="4646" max="4669" width="1.7109375" customWidth="1"/>
    <col min="4670" max="4670" width="4" customWidth="1"/>
    <col min="4671" max="4671" width="5.28515625" customWidth="1"/>
    <col min="4672" max="4676" width="1.7109375" customWidth="1"/>
    <col min="4677" max="4677" width="1" customWidth="1"/>
    <col min="4678" max="4678" width="1.7109375" customWidth="1"/>
    <col min="4679" max="4679" width="0.42578125" customWidth="1"/>
    <col min="4680" max="4680" width="3.7109375" customWidth="1"/>
    <col min="4681" max="4691" width="1.7109375" customWidth="1"/>
    <col min="4692" max="4827" width="11.42578125" customWidth="1"/>
    <col min="4828" max="4836" width="1.7109375" customWidth="1"/>
    <col min="4837" max="4838" width="3.140625" customWidth="1"/>
    <col min="4839" max="4839" width="1.7109375" customWidth="1"/>
    <col min="4840" max="4840" width="3.140625" customWidth="1"/>
    <col min="4841" max="4841" width="3" customWidth="1"/>
    <col min="4842" max="4842" width="4" customWidth="1"/>
    <col min="4843" max="4852" width="1.7109375" customWidth="1"/>
    <col min="4853" max="4853" width="3.5703125" customWidth="1"/>
    <col min="4854" max="4854" width="1.7109375" customWidth="1"/>
    <col min="4855" max="4855" width="5.28515625" customWidth="1"/>
    <col min="4856" max="4856" width="9.140625" customWidth="1"/>
    <col min="4865" max="4865" width="33" customWidth="1"/>
    <col min="4866" max="4866" width="49.5703125" customWidth="1"/>
    <col min="4867" max="4867" width="3.85546875" customWidth="1"/>
    <col min="4868" max="4868" width="8.85546875" customWidth="1"/>
    <col min="4869" max="4869" width="15.7109375" customWidth="1"/>
    <col min="4870" max="4870" width="5.7109375" customWidth="1"/>
    <col min="4871" max="4876" width="1.7109375" customWidth="1"/>
    <col min="4877" max="4877" width="0.7109375" customWidth="1"/>
    <col min="4878" max="4884" width="1.7109375" customWidth="1"/>
    <col min="4885" max="4885" width="2.5703125" customWidth="1"/>
    <col min="4886" max="4892" width="1.7109375" customWidth="1"/>
    <col min="4893" max="4893" width="3.5703125" customWidth="1"/>
    <col min="4894" max="4900" width="1.7109375" customWidth="1"/>
    <col min="4901" max="4901" width="3.42578125" customWidth="1"/>
    <col min="4902" max="4925" width="1.7109375" customWidth="1"/>
    <col min="4926" max="4926" width="4" customWidth="1"/>
    <col min="4927" max="4927" width="5.28515625" customWidth="1"/>
    <col min="4928" max="4932" width="1.7109375" customWidth="1"/>
    <col min="4933" max="4933" width="1" customWidth="1"/>
    <col min="4934" max="4934" width="1.7109375" customWidth="1"/>
    <col min="4935" max="4935" width="0.42578125" customWidth="1"/>
    <col min="4936" max="4936" width="3.7109375" customWidth="1"/>
    <col min="4937" max="4947" width="1.7109375" customWidth="1"/>
    <col min="4948" max="5083" width="11.42578125" customWidth="1"/>
    <col min="5084" max="5092" width="1.7109375" customWidth="1"/>
    <col min="5093" max="5094" width="3.140625" customWidth="1"/>
    <col min="5095" max="5095" width="1.7109375" customWidth="1"/>
    <col min="5096" max="5096" width="3.140625" customWidth="1"/>
    <col min="5097" max="5097" width="3" customWidth="1"/>
    <col min="5098" max="5098" width="4" customWidth="1"/>
    <col min="5099" max="5108" width="1.7109375" customWidth="1"/>
    <col min="5109" max="5109" width="3.5703125" customWidth="1"/>
    <col min="5110" max="5110" width="1.7109375" customWidth="1"/>
    <col min="5111" max="5111" width="5.28515625" customWidth="1"/>
    <col min="5112" max="5112" width="9.140625" customWidth="1"/>
    <col min="5121" max="5121" width="33" customWidth="1"/>
    <col min="5122" max="5122" width="49.5703125" customWidth="1"/>
    <col min="5123" max="5123" width="3.85546875" customWidth="1"/>
    <col min="5124" max="5124" width="8.85546875" customWidth="1"/>
    <col min="5125" max="5125" width="15.7109375" customWidth="1"/>
    <col min="5126" max="5126" width="5.7109375" customWidth="1"/>
    <col min="5127" max="5132" width="1.7109375" customWidth="1"/>
    <col min="5133" max="5133" width="0.7109375" customWidth="1"/>
    <col min="5134" max="5140" width="1.7109375" customWidth="1"/>
    <col min="5141" max="5141" width="2.5703125" customWidth="1"/>
    <col min="5142" max="5148" width="1.7109375" customWidth="1"/>
    <col min="5149" max="5149" width="3.5703125" customWidth="1"/>
    <col min="5150" max="5156" width="1.7109375" customWidth="1"/>
    <col min="5157" max="5157" width="3.42578125" customWidth="1"/>
    <col min="5158" max="5181" width="1.7109375" customWidth="1"/>
    <col min="5182" max="5182" width="4" customWidth="1"/>
    <col min="5183" max="5183" width="5.28515625" customWidth="1"/>
    <col min="5184" max="5188" width="1.7109375" customWidth="1"/>
    <col min="5189" max="5189" width="1" customWidth="1"/>
    <col min="5190" max="5190" width="1.7109375" customWidth="1"/>
    <col min="5191" max="5191" width="0.42578125" customWidth="1"/>
    <col min="5192" max="5192" width="3.7109375" customWidth="1"/>
    <col min="5193" max="5203" width="1.7109375" customWidth="1"/>
    <col min="5204" max="5339" width="11.42578125" customWidth="1"/>
    <col min="5340" max="5348" width="1.7109375" customWidth="1"/>
    <col min="5349" max="5350" width="3.140625" customWidth="1"/>
    <col min="5351" max="5351" width="1.7109375" customWidth="1"/>
    <col min="5352" max="5352" width="3.140625" customWidth="1"/>
    <col min="5353" max="5353" width="3" customWidth="1"/>
    <col min="5354" max="5354" width="4" customWidth="1"/>
    <col min="5355" max="5364" width="1.7109375" customWidth="1"/>
    <col min="5365" max="5365" width="3.5703125" customWidth="1"/>
    <col min="5366" max="5366" width="1.7109375" customWidth="1"/>
    <col min="5367" max="5367" width="5.28515625" customWidth="1"/>
    <col min="5368" max="5368" width="9.140625" customWidth="1"/>
    <col min="5377" max="5377" width="33" customWidth="1"/>
    <col min="5378" max="5378" width="49.5703125" customWidth="1"/>
    <col min="5379" max="5379" width="3.85546875" customWidth="1"/>
    <col min="5380" max="5380" width="8.85546875" customWidth="1"/>
    <col min="5381" max="5381" width="15.7109375" customWidth="1"/>
    <col min="5382" max="5382" width="5.7109375" customWidth="1"/>
    <col min="5383" max="5388" width="1.7109375" customWidth="1"/>
    <col min="5389" max="5389" width="0.7109375" customWidth="1"/>
    <col min="5390" max="5396" width="1.7109375" customWidth="1"/>
    <col min="5397" max="5397" width="2.5703125" customWidth="1"/>
    <col min="5398" max="5404" width="1.7109375" customWidth="1"/>
    <col min="5405" max="5405" width="3.5703125" customWidth="1"/>
    <col min="5406" max="5412" width="1.7109375" customWidth="1"/>
    <col min="5413" max="5413" width="3.42578125" customWidth="1"/>
    <col min="5414" max="5437" width="1.7109375" customWidth="1"/>
    <col min="5438" max="5438" width="4" customWidth="1"/>
    <col min="5439" max="5439" width="5.28515625" customWidth="1"/>
    <col min="5440" max="5444" width="1.7109375" customWidth="1"/>
    <col min="5445" max="5445" width="1" customWidth="1"/>
    <col min="5446" max="5446" width="1.7109375" customWidth="1"/>
    <col min="5447" max="5447" width="0.42578125" customWidth="1"/>
    <col min="5448" max="5448" width="3.7109375" customWidth="1"/>
    <col min="5449" max="5459" width="1.7109375" customWidth="1"/>
    <col min="5460" max="5595" width="11.42578125" customWidth="1"/>
    <col min="5596" max="5604" width="1.7109375" customWidth="1"/>
    <col min="5605" max="5606" width="3.140625" customWidth="1"/>
    <col min="5607" max="5607" width="1.7109375" customWidth="1"/>
    <col min="5608" max="5608" width="3.140625" customWidth="1"/>
    <col min="5609" max="5609" width="3" customWidth="1"/>
    <col min="5610" max="5610" width="4" customWidth="1"/>
    <col min="5611" max="5620" width="1.7109375" customWidth="1"/>
    <col min="5621" max="5621" width="3.5703125" customWidth="1"/>
    <col min="5622" max="5622" width="1.7109375" customWidth="1"/>
    <col min="5623" max="5623" width="5.28515625" customWidth="1"/>
    <col min="5624" max="5624" width="9.140625" customWidth="1"/>
    <col min="5633" max="5633" width="33" customWidth="1"/>
    <col min="5634" max="5634" width="49.5703125" customWidth="1"/>
    <col min="5635" max="5635" width="3.85546875" customWidth="1"/>
    <col min="5636" max="5636" width="8.85546875" customWidth="1"/>
    <col min="5637" max="5637" width="15.7109375" customWidth="1"/>
    <col min="5638" max="5638" width="5.7109375" customWidth="1"/>
    <col min="5639" max="5644" width="1.7109375" customWidth="1"/>
    <col min="5645" max="5645" width="0.7109375" customWidth="1"/>
    <col min="5646" max="5652" width="1.7109375" customWidth="1"/>
    <col min="5653" max="5653" width="2.5703125" customWidth="1"/>
    <col min="5654" max="5660" width="1.7109375" customWidth="1"/>
    <col min="5661" max="5661" width="3.5703125" customWidth="1"/>
    <col min="5662" max="5668" width="1.7109375" customWidth="1"/>
    <col min="5669" max="5669" width="3.42578125" customWidth="1"/>
    <col min="5670" max="5693" width="1.7109375" customWidth="1"/>
    <col min="5694" max="5694" width="4" customWidth="1"/>
    <col min="5695" max="5695" width="5.28515625" customWidth="1"/>
    <col min="5696" max="5700" width="1.7109375" customWidth="1"/>
    <col min="5701" max="5701" width="1" customWidth="1"/>
    <col min="5702" max="5702" width="1.7109375" customWidth="1"/>
    <col min="5703" max="5703" width="0.42578125" customWidth="1"/>
    <col min="5704" max="5704" width="3.7109375" customWidth="1"/>
    <col min="5705" max="5715" width="1.7109375" customWidth="1"/>
    <col min="5716" max="5851" width="11.42578125" customWidth="1"/>
    <col min="5852" max="5860" width="1.7109375" customWidth="1"/>
    <col min="5861" max="5862" width="3.140625" customWidth="1"/>
    <col min="5863" max="5863" width="1.7109375" customWidth="1"/>
    <col min="5864" max="5864" width="3.140625" customWidth="1"/>
    <col min="5865" max="5865" width="3" customWidth="1"/>
    <col min="5866" max="5866" width="4" customWidth="1"/>
    <col min="5867" max="5876" width="1.7109375" customWidth="1"/>
    <col min="5877" max="5877" width="3.5703125" customWidth="1"/>
    <col min="5878" max="5878" width="1.7109375" customWidth="1"/>
    <col min="5879" max="5879" width="5.28515625" customWidth="1"/>
    <col min="5880" max="5880" width="9.140625" customWidth="1"/>
    <col min="5889" max="5889" width="33" customWidth="1"/>
    <col min="5890" max="5890" width="49.5703125" customWidth="1"/>
    <col min="5891" max="5891" width="3.85546875" customWidth="1"/>
    <col min="5892" max="5892" width="8.85546875" customWidth="1"/>
    <col min="5893" max="5893" width="15.7109375" customWidth="1"/>
    <col min="5894" max="5894" width="5.7109375" customWidth="1"/>
    <col min="5895" max="5900" width="1.7109375" customWidth="1"/>
    <col min="5901" max="5901" width="0.7109375" customWidth="1"/>
    <col min="5902" max="5908" width="1.7109375" customWidth="1"/>
    <col min="5909" max="5909" width="2.5703125" customWidth="1"/>
    <col min="5910" max="5916" width="1.7109375" customWidth="1"/>
    <col min="5917" max="5917" width="3.5703125" customWidth="1"/>
    <col min="5918" max="5924" width="1.7109375" customWidth="1"/>
    <col min="5925" max="5925" width="3.42578125" customWidth="1"/>
    <col min="5926" max="5949" width="1.7109375" customWidth="1"/>
    <col min="5950" max="5950" width="4" customWidth="1"/>
    <col min="5951" max="5951" width="5.28515625" customWidth="1"/>
    <col min="5952" max="5956" width="1.7109375" customWidth="1"/>
    <col min="5957" max="5957" width="1" customWidth="1"/>
    <col min="5958" max="5958" width="1.7109375" customWidth="1"/>
    <col min="5959" max="5959" width="0.42578125" customWidth="1"/>
    <col min="5960" max="5960" width="3.7109375" customWidth="1"/>
    <col min="5961" max="5971" width="1.7109375" customWidth="1"/>
    <col min="5972" max="6107" width="11.42578125" customWidth="1"/>
    <col min="6108" max="6116" width="1.7109375" customWidth="1"/>
    <col min="6117" max="6118" width="3.140625" customWidth="1"/>
    <col min="6119" max="6119" width="1.7109375" customWidth="1"/>
    <col min="6120" max="6120" width="3.140625" customWidth="1"/>
    <col min="6121" max="6121" width="3" customWidth="1"/>
    <col min="6122" max="6122" width="4" customWidth="1"/>
    <col min="6123" max="6132" width="1.7109375" customWidth="1"/>
    <col min="6133" max="6133" width="3.5703125" customWidth="1"/>
    <col min="6134" max="6134" width="1.7109375" customWidth="1"/>
    <col min="6135" max="6135" width="5.28515625" customWidth="1"/>
    <col min="6136" max="6136" width="9.140625" customWidth="1"/>
    <col min="6145" max="6145" width="33" customWidth="1"/>
    <col min="6146" max="6146" width="49.5703125" customWidth="1"/>
    <col min="6147" max="6147" width="3.85546875" customWidth="1"/>
    <col min="6148" max="6148" width="8.85546875" customWidth="1"/>
    <col min="6149" max="6149" width="15.7109375" customWidth="1"/>
    <col min="6150" max="6150" width="5.7109375" customWidth="1"/>
    <col min="6151" max="6156" width="1.7109375" customWidth="1"/>
    <col min="6157" max="6157" width="0.7109375" customWidth="1"/>
    <col min="6158" max="6164" width="1.7109375" customWidth="1"/>
    <col min="6165" max="6165" width="2.5703125" customWidth="1"/>
    <col min="6166" max="6172" width="1.7109375" customWidth="1"/>
    <col min="6173" max="6173" width="3.5703125" customWidth="1"/>
    <col min="6174" max="6180" width="1.7109375" customWidth="1"/>
    <col min="6181" max="6181" width="3.42578125" customWidth="1"/>
    <col min="6182" max="6205" width="1.7109375" customWidth="1"/>
    <col min="6206" max="6206" width="4" customWidth="1"/>
    <col min="6207" max="6207" width="5.28515625" customWidth="1"/>
    <col min="6208" max="6212" width="1.7109375" customWidth="1"/>
    <col min="6213" max="6213" width="1" customWidth="1"/>
    <col min="6214" max="6214" width="1.7109375" customWidth="1"/>
    <col min="6215" max="6215" width="0.42578125" customWidth="1"/>
    <col min="6216" max="6216" width="3.7109375" customWidth="1"/>
    <col min="6217" max="6227" width="1.7109375" customWidth="1"/>
    <col min="6228" max="6363" width="11.42578125" customWidth="1"/>
    <col min="6364" max="6372" width="1.7109375" customWidth="1"/>
    <col min="6373" max="6374" width="3.140625" customWidth="1"/>
    <col min="6375" max="6375" width="1.7109375" customWidth="1"/>
    <col min="6376" max="6376" width="3.140625" customWidth="1"/>
    <col min="6377" max="6377" width="3" customWidth="1"/>
    <col min="6378" max="6378" width="4" customWidth="1"/>
    <col min="6379" max="6388" width="1.7109375" customWidth="1"/>
    <col min="6389" max="6389" width="3.5703125" customWidth="1"/>
    <col min="6390" max="6390" width="1.7109375" customWidth="1"/>
    <col min="6391" max="6391" width="5.28515625" customWidth="1"/>
    <col min="6392" max="6392" width="9.140625" customWidth="1"/>
    <col min="6401" max="6401" width="33" customWidth="1"/>
    <col min="6402" max="6402" width="49.5703125" customWidth="1"/>
    <col min="6403" max="6403" width="3.85546875" customWidth="1"/>
    <col min="6404" max="6404" width="8.85546875" customWidth="1"/>
    <col min="6405" max="6405" width="15.7109375" customWidth="1"/>
    <col min="6406" max="6406" width="5.7109375" customWidth="1"/>
    <col min="6407" max="6412" width="1.7109375" customWidth="1"/>
    <col min="6413" max="6413" width="0.7109375" customWidth="1"/>
    <col min="6414" max="6420" width="1.7109375" customWidth="1"/>
    <col min="6421" max="6421" width="2.5703125" customWidth="1"/>
    <col min="6422" max="6428" width="1.7109375" customWidth="1"/>
    <col min="6429" max="6429" width="3.5703125" customWidth="1"/>
    <col min="6430" max="6436" width="1.7109375" customWidth="1"/>
    <col min="6437" max="6437" width="3.42578125" customWidth="1"/>
    <col min="6438" max="6461" width="1.7109375" customWidth="1"/>
    <col min="6462" max="6462" width="4" customWidth="1"/>
    <col min="6463" max="6463" width="5.28515625" customWidth="1"/>
    <col min="6464" max="6468" width="1.7109375" customWidth="1"/>
    <col min="6469" max="6469" width="1" customWidth="1"/>
    <col min="6470" max="6470" width="1.7109375" customWidth="1"/>
    <col min="6471" max="6471" width="0.42578125" customWidth="1"/>
    <col min="6472" max="6472" width="3.7109375" customWidth="1"/>
    <col min="6473" max="6483" width="1.7109375" customWidth="1"/>
    <col min="6484" max="6619" width="11.42578125" customWidth="1"/>
    <col min="6620" max="6628" width="1.7109375" customWidth="1"/>
    <col min="6629" max="6630" width="3.140625" customWidth="1"/>
    <col min="6631" max="6631" width="1.7109375" customWidth="1"/>
    <col min="6632" max="6632" width="3.140625" customWidth="1"/>
    <col min="6633" max="6633" width="3" customWidth="1"/>
    <col min="6634" max="6634" width="4" customWidth="1"/>
    <col min="6635" max="6644" width="1.7109375" customWidth="1"/>
    <col min="6645" max="6645" width="3.5703125" customWidth="1"/>
    <col min="6646" max="6646" width="1.7109375" customWidth="1"/>
    <col min="6647" max="6647" width="5.28515625" customWidth="1"/>
    <col min="6648" max="6648" width="9.140625" customWidth="1"/>
    <col min="6657" max="6657" width="33" customWidth="1"/>
    <col min="6658" max="6658" width="49.5703125" customWidth="1"/>
    <col min="6659" max="6659" width="3.85546875" customWidth="1"/>
    <col min="6660" max="6660" width="8.85546875" customWidth="1"/>
    <col min="6661" max="6661" width="15.7109375" customWidth="1"/>
    <col min="6662" max="6662" width="5.7109375" customWidth="1"/>
    <col min="6663" max="6668" width="1.7109375" customWidth="1"/>
    <col min="6669" max="6669" width="0.7109375" customWidth="1"/>
    <col min="6670" max="6676" width="1.7109375" customWidth="1"/>
    <col min="6677" max="6677" width="2.5703125" customWidth="1"/>
    <col min="6678" max="6684" width="1.7109375" customWidth="1"/>
    <col min="6685" max="6685" width="3.5703125" customWidth="1"/>
    <col min="6686" max="6692" width="1.7109375" customWidth="1"/>
    <col min="6693" max="6693" width="3.42578125" customWidth="1"/>
    <col min="6694" max="6717" width="1.7109375" customWidth="1"/>
    <col min="6718" max="6718" width="4" customWidth="1"/>
    <col min="6719" max="6719" width="5.28515625" customWidth="1"/>
    <col min="6720" max="6724" width="1.7109375" customWidth="1"/>
    <col min="6725" max="6725" width="1" customWidth="1"/>
    <col min="6726" max="6726" width="1.7109375" customWidth="1"/>
    <col min="6727" max="6727" width="0.42578125" customWidth="1"/>
    <col min="6728" max="6728" width="3.7109375" customWidth="1"/>
    <col min="6729" max="6739" width="1.7109375" customWidth="1"/>
    <col min="6740" max="6875" width="11.42578125" customWidth="1"/>
    <col min="6876" max="6884" width="1.7109375" customWidth="1"/>
    <col min="6885" max="6886" width="3.140625" customWidth="1"/>
    <col min="6887" max="6887" width="1.7109375" customWidth="1"/>
    <col min="6888" max="6888" width="3.140625" customWidth="1"/>
    <col min="6889" max="6889" width="3" customWidth="1"/>
    <col min="6890" max="6890" width="4" customWidth="1"/>
    <col min="6891" max="6900" width="1.7109375" customWidth="1"/>
    <col min="6901" max="6901" width="3.5703125" customWidth="1"/>
    <col min="6902" max="6902" width="1.7109375" customWidth="1"/>
    <col min="6903" max="6903" width="5.28515625" customWidth="1"/>
    <col min="6904" max="6904" width="9.140625" customWidth="1"/>
    <col min="6913" max="6913" width="33" customWidth="1"/>
    <col min="6914" max="6914" width="49.5703125" customWidth="1"/>
    <col min="6915" max="6915" width="3.85546875" customWidth="1"/>
    <col min="6916" max="6916" width="8.85546875" customWidth="1"/>
    <col min="6917" max="6917" width="15.7109375" customWidth="1"/>
    <col min="6918" max="6918" width="5.7109375" customWidth="1"/>
    <col min="6919" max="6924" width="1.7109375" customWidth="1"/>
    <col min="6925" max="6925" width="0.7109375" customWidth="1"/>
    <col min="6926" max="6932" width="1.7109375" customWidth="1"/>
    <col min="6933" max="6933" width="2.5703125" customWidth="1"/>
    <col min="6934" max="6940" width="1.7109375" customWidth="1"/>
    <col min="6941" max="6941" width="3.5703125" customWidth="1"/>
    <col min="6942" max="6948" width="1.7109375" customWidth="1"/>
    <col min="6949" max="6949" width="3.42578125" customWidth="1"/>
    <col min="6950" max="6973" width="1.7109375" customWidth="1"/>
    <col min="6974" max="6974" width="4" customWidth="1"/>
    <col min="6975" max="6975" width="5.28515625" customWidth="1"/>
    <col min="6976" max="6980" width="1.7109375" customWidth="1"/>
    <col min="6981" max="6981" width="1" customWidth="1"/>
    <col min="6982" max="6982" width="1.7109375" customWidth="1"/>
    <col min="6983" max="6983" width="0.42578125" customWidth="1"/>
    <col min="6984" max="6984" width="3.7109375" customWidth="1"/>
    <col min="6985" max="6995" width="1.7109375" customWidth="1"/>
    <col min="6996" max="7131" width="11.42578125" customWidth="1"/>
    <col min="7132" max="7140" width="1.7109375" customWidth="1"/>
    <col min="7141" max="7142" width="3.140625" customWidth="1"/>
    <col min="7143" max="7143" width="1.7109375" customWidth="1"/>
    <col min="7144" max="7144" width="3.140625" customWidth="1"/>
    <col min="7145" max="7145" width="3" customWidth="1"/>
    <col min="7146" max="7146" width="4" customWidth="1"/>
    <col min="7147" max="7156" width="1.7109375" customWidth="1"/>
    <col min="7157" max="7157" width="3.5703125" customWidth="1"/>
    <col min="7158" max="7158" width="1.7109375" customWidth="1"/>
    <col min="7159" max="7159" width="5.28515625" customWidth="1"/>
    <col min="7160" max="7160" width="9.140625" customWidth="1"/>
    <col min="7169" max="7169" width="33" customWidth="1"/>
    <col min="7170" max="7170" width="49.5703125" customWidth="1"/>
    <col min="7171" max="7171" width="3.85546875" customWidth="1"/>
    <col min="7172" max="7172" width="8.85546875" customWidth="1"/>
    <col min="7173" max="7173" width="15.7109375" customWidth="1"/>
    <col min="7174" max="7174" width="5.7109375" customWidth="1"/>
    <col min="7175" max="7180" width="1.7109375" customWidth="1"/>
    <col min="7181" max="7181" width="0.7109375" customWidth="1"/>
    <col min="7182" max="7188" width="1.7109375" customWidth="1"/>
    <col min="7189" max="7189" width="2.5703125" customWidth="1"/>
    <col min="7190" max="7196" width="1.7109375" customWidth="1"/>
    <col min="7197" max="7197" width="3.5703125" customWidth="1"/>
    <col min="7198" max="7204" width="1.7109375" customWidth="1"/>
    <col min="7205" max="7205" width="3.42578125" customWidth="1"/>
    <col min="7206" max="7229" width="1.7109375" customWidth="1"/>
    <col min="7230" max="7230" width="4" customWidth="1"/>
    <col min="7231" max="7231" width="5.28515625" customWidth="1"/>
    <col min="7232" max="7236" width="1.7109375" customWidth="1"/>
    <col min="7237" max="7237" width="1" customWidth="1"/>
    <col min="7238" max="7238" width="1.7109375" customWidth="1"/>
    <col min="7239" max="7239" width="0.42578125" customWidth="1"/>
    <col min="7240" max="7240" width="3.7109375" customWidth="1"/>
    <col min="7241" max="7251" width="1.7109375" customWidth="1"/>
    <col min="7252" max="7387" width="11.42578125" customWidth="1"/>
    <col min="7388" max="7396" width="1.7109375" customWidth="1"/>
    <col min="7397" max="7398" width="3.140625" customWidth="1"/>
    <col min="7399" max="7399" width="1.7109375" customWidth="1"/>
    <col min="7400" max="7400" width="3.140625" customWidth="1"/>
    <col min="7401" max="7401" width="3" customWidth="1"/>
    <col min="7402" max="7402" width="4" customWidth="1"/>
    <col min="7403" max="7412" width="1.7109375" customWidth="1"/>
    <col min="7413" max="7413" width="3.5703125" customWidth="1"/>
    <col min="7414" max="7414" width="1.7109375" customWidth="1"/>
    <col min="7415" max="7415" width="5.28515625" customWidth="1"/>
    <col min="7416" max="7416" width="9.140625" customWidth="1"/>
    <col min="7425" max="7425" width="33" customWidth="1"/>
    <col min="7426" max="7426" width="49.5703125" customWidth="1"/>
    <col min="7427" max="7427" width="3.85546875" customWidth="1"/>
    <col min="7428" max="7428" width="8.85546875" customWidth="1"/>
    <col min="7429" max="7429" width="15.7109375" customWidth="1"/>
    <col min="7430" max="7430" width="5.7109375" customWidth="1"/>
    <col min="7431" max="7436" width="1.7109375" customWidth="1"/>
    <col min="7437" max="7437" width="0.7109375" customWidth="1"/>
    <col min="7438" max="7444" width="1.7109375" customWidth="1"/>
    <col min="7445" max="7445" width="2.5703125" customWidth="1"/>
    <col min="7446" max="7452" width="1.7109375" customWidth="1"/>
    <col min="7453" max="7453" width="3.5703125" customWidth="1"/>
    <col min="7454" max="7460" width="1.7109375" customWidth="1"/>
    <col min="7461" max="7461" width="3.42578125" customWidth="1"/>
    <col min="7462" max="7485" width="1.7109375" customWidth="1"/>
    <col min="7486" max="7486" width="4" customWidth="1"/>
    <col min="7487" max="7487" width="5.28515625" customWidth="1"/>
    <col min="7488" max="7492" width="1.7109375" customWidth="1"/>
    <col min="7493" max="7493" width="1" customWidth="1"/>
    <col min="7494" max="7494" width="1.7109375" customWidth="1"/>
    <col min="7495" max="7495" width="0.42578125" customWidth="1"/>
    <col min="7496" max="7496" width="3.7109375" customWidth="1"/>
    <col min="7497" max="7507" width="1.7109375" customWidth="1"/>
    <col min="7508" max="7643" width="11.42578125" customWidth="1"/>
    <col min="7644" max="7652" width="1.7109375" customWidth="1"/>
    <col min="7653" max="7654" width="3.140625" customWidth="1"/>
    <col min="7655" max="7655" width="1.7109375" customWidth="1"/>
    <col min="7656" max="7656" width="3.140625" customWidth="1"/>
    <col min="7657" max="7657" width="3" customWidth="1"/>
    <col min="7658" max="7658" width="4" customWidth="1"/>
    <col min="7659" max="7668" width="1.7109375" customWidth="1"/>
    <col min="7669" max="7669" width="3.5703125" customWidth="1"/>
    <col min="7670" max="7670" width="1.7109375" customWidth="1"/>
    <col min="7671" max="7671" width="5.28515625" customWidth="1"/>
    <col min="7672" max="7672" width="9.140625" customWidth="1"/>
    <col min="7681" max="7681" width="33" customWidth="1"/>
    <col min="7682" max="7682" width="49.5703125" customWidth="1"/>
    <col min="7683" max="7683" width="3.85546875" customWidth="1"/>
    <col min="7684" max="7684" width="8.85546875" customWidth="1"/>
    <col min="7685" max="7685" width="15.7109375" customWidth="1"/>
    <col min="7686" max="7686" width="5.7109375" customWidth="1"/>
    <col min="7687" max="7692" width="1.7109375" customWidth="1"/>
    <col min="7693" max="7693" width="0.7109375" customWidth="1"/>
    <col min="7694" max="7700" width="1.7109375" customWidth="1"/>
    <col min="7701" max="7701" width="2.5703125" customWidth="1"/>
    <col min="7702" max="7708" width="1.7109375" customWidth="1"/>
    <col min="7709" max="7709" width="3.5703125" customWidth="1"/>
    <col min="7710" max="7716" width="1.7109375" customWidth="1"/>
    <col min="7717" max="7717" width="3.42578125" customWidth="1"/>
    <col min="7718" max="7741" width="1.7109375" customWidth="1"/>
    <col min="7742" max="7742" width="4" customWidth="1"/>
    <col min="7743" max="7743" width="5.28515625" customWidth="1"/>
    <col min="7744" max="7748" width="1.7109375" customWidth="1"/>
    <col min="7749" max="7749" width="1" customWidth="1"/>
    <col min="7750" max="7750" width="1.7109375" customWidth="1"/>
    <col min="7751" max="7751" width="0.42578125" customWidth="1"/>
    <col min="7752" max="7752" width="3.7109375" customWidth="1"/>
    <col min="7753" max="7763" width="1.7109375" customWidth="1"/>
    <col min="7764" max="7899" width="11.42578125" customWidth="1"/>
    <col min="7900" max="7908" width="1.7109375" customWidth="1"/>
    <col min="7909" max="7910" width="3.140625" customWidth="1"/>
    <col min="7911" max="7911" width="1.7109375" customWidth="1"/>
    <col min="7912" max="7912" width="3.140625" customWidth="1"/>
    <col min="7913" max="7913" width="3" customWidth="1"/>
    <col min="7914" max="7914" width="4" customWidth="1"/>
    <col min="7915" max="7924" width="1.7109375" customWidth="1"/>
    <col min="7925" max="7925" width="3.5703125" customWidth="1"/>
    <col min="7926" max="7926" width="1.7109375" customWidth="1"/>
    <col min="7927" max="7927" width="5.28515625" customWidth="1"/>
    <col min="7928" max="7928" width="9.140625" customWidth="1"/>
    <col min="7937" max="7937" width="33" customWidth="1"/>
    <col min="7938" max="7938" width="49.5703125" customWidth="1"/>
    <col min="7939" max="7939" width="3.85546875" customWidth="1"/>
    <col min="7940" max="7940" width="8.85546875" customWidth="1"/>
    <col min="7941" max="7941" width="15.7109375" customWidth="1"/>
    <col min="7942" max="7942" width="5.7109375" customWidth="1"/>
    <col min="7943" max="7948" width="1.7109375" customWidth="1"/>
    <col min="7949" max="7949" width="0.7109375" customWidth="1"/>
    <col min="7950" max="7956" width="1.7109375" customWidth="1"/>
    <col min="7957" max="7957" width="2.5703125" customWidth="1"/>
    <col min="7958" max="7964" width="1.7109375" customWidth="1"/>
    <col min="7965" max="7965" width="3.5703125" customWidth="1"/>
    <col min="7966" max="7972" width="1.7109375" customWidth="1"/>
    <col min="7973" max="7973" width="3.42578125" customWidth="1"/>
    <col min="7974" max="7997" width="1.7109375" customWidth="1"/>
    <col min="7998" max="7998" width="4" customWidth="1"/>
    <col min="7999" max="7999" width="5.28515625" customWidth="1"/>
    <col min="8000" max="8004" width="1.7109375" customWidth="1"/>
    <col min="8005" max="8005" width="1" customWidth="1"/>
    <col min="8006" max="8006" width="1.7109375" customWidth="1"/>
    <col min="8007" max="8007" width="0.42578125" customWidth="1"/>
    <col min="8008" max="8008" width="3.7109375" customWidth="1"/>
    <col min="8009" max="8019" width="1.7109375" customWidth="1"/>
    <col min="8020" max="8155" width="11.42578125" customWidth="1"/>
    <col min="8156" max="8164" width="1.7109375" customWidth="1"/>
    <col min="8165" max="8166" width="3.140625" customWidth="1"/>
    <col min="8167" max="8167" width="1.7109375" customWidth="1"/>
    <col min="8168" max="8168" width="3.140625" customWidth="1"/>
    <col min="8169" max="8169" width="3" customWidth="1"/>
    <col min="8170" max="8170" width="4" customWidth="1"/>
    <col min="8171" max="8180" width="1.7109375" customWidth="1"/>
    <col min="8181" max="8181" width="3.5703125" customWidth="1"/>
    <col min="8182" max="8182" width="1.7109375" customWidth="1"/>
    <col min="8183" max="8183" width="5.28515625" customWidth="1"/>
    <col min="8184" max="8184" width="9.140625" customWidth="1"/>
    <col min="8193" max="8193" width="33" customWidth="1"/>
    <col min="8194" max="8194" width="49.5703125" customWidth="1"/>
    <col min="8195" max="8195" width="3.85546875" customWidth="1"/>
    <col min="8196" max="8196" width="8.85546875" customWidth="1"/>
    <col min="8197" max="8197" width="15.7109375" customWidth="1"/>
    <col min="8198" max="8198" width="5.7109375" customWidth="1"/>
    <col min="8199" max="8204" width="1.7109375" customWidth="1"/>
    <col min="8205" max="8205" width="0.7109375" customWidth="1"/>
    <col min="8206" max="8212" width="1.7109375" customWidth="1"/>
    <col min="8213" max="8213" width="2.5703125" customWidth="1"/>
    <col min="8214" max="8220" width="1.7109375" customWidth="1"/>
    <col min="8221" max="8221" width="3.5703125" customWidth="1"/>
    <col min="8222" max="8228" width="1.7109375" customWidth="1"/>
    <col min="8229" max="8229" width="3.42578125" customWidth="1"/>
    <col min="8230" max="8253" width="1.7109375" customWidth="1"/>
    <col min="8254" max="8254" width="4" customWidth="1"/>
    <col min="8255" max="8255" width="5.28515625" customWidth="1"/>
    <col min="8256" max="8260" width="1.7109375" customWidth="1"/>
    <col min="8261" max="8261" width="1" customWidth="1"/>
    <col min="8262" max="8262" width="1.7109375" customWidth="1"/>
    <col min="8263" max="8263" width="0.42578125" customWidth="1"/>
    <col min="8264" max="8264" width="3.7109375" customWidth="1"/>
    <col min="8265" max="8275" width="1.7109375" customWidth="1"/>
    <col min="8276" max="8411" width="11.42578125" customWidth="1"/>
    <col min="8412" max="8420" width="1.7109375" customWidth="1"/>
    <col min="8421" max="8422" width="3.140625" customWidth="1"/>
    <col min="8423" max="8423" width="1.7109375" customWidth="1"/>
    <col min="8424" max="8424" width="3.140625" customWidth="1"/>
    <col min="8425" max="8425" width="3" customWidth="1"/>
    <col min="8426" max="8426" width="4" customWidth="1"/>
    <col min="8427" max="8436" width="1.7109375" customWidth="1"/>
    <col min="8437" max="8437" width="3.5703125" customWidth="1"/>
    <col min="8438" max="8438" width="1.7109375" customWidth="1"/>
    <col min="8439" max="8439" width="5.28515625" customWidth="1"/>
    <col min="8440" max="8440" width="9.140625" customWidth="1"/>
    <col min="8449" max="8449" width="33" customWidth="1"/>
    <col min="8450" max="8450" width="49.5703125" customWidth="1"/>
    <col min="8451" max="8451" width="3.85546875" customWidth="1"/>
    <col min="8452" max="8452" width="8.85546875" customWidth="1"/>
    <col min="8453" max="8453" width="15.7109375" customWidth="1"/>
    <col min="8454" max="8454" width="5.7109375" customWidth="1"/>
    <col min="8455" max="8460" width="1.7109375" customWidth="1"/>
    <col min="8461" max="8461" width="0.7109375" customWidth="1"/>
    <col min="8462" max="8468" width="1.7109375" customWidth="1"/>
    <col min="8469" max="8469" width="2.5703125" customWidth="1"/>
    <col min="8470" max="8476" width="1.7109375" customWidth="1"/>
    <col min="8477" max="8477" width="3.5703125" customWidth="1"/>
    <col min="8478" max="8484" width="1.7109375" customWidth="1"/>
    <col min="8485" max="8485" width="3.42578125" customWidth="1"/>
    <col min="8486" max="8509" width="1.7109375" customWidth="1"/>
    <col min="8510" max="8510" width="4" customWidth="1"/>
    <col min="8511" max="8511" width="5.28515625" customWidth="1"/>
    <col min="8512" max="8516" width="1.7109375" customWidth="1"/>
    <col min="8517" max="8517" width="1" customWidth="1"/>
    <col min="8518" max="8518" width="1.7109375" customWidth="1"/>
    <col min="8519" max="8519" width="0.42578125" customWidth="1"/>
    <col min="8520" max="8520" width="3.7109375" customWidth="1"/>
    <col min="8521" max="8531" width="1.7109375" customWidth="1"/>
    <col min="8532" max="8667" width="11.42578125" customWidth="1"/>
    <col min="8668" max="8676" width="1.7109375" customWidth="1"/>
    <col min="8677" max="8678" width="3.140625" customWidth="1"/>
    <col min="8679" max="8679" width="1.7109375" customWidth="1"/>
    <col min="8680" max="8680" width="3.140625" customWidth="1"/>
    <col min="8681" max="8681" width="3" customWidth="1"/>
    <col min="8682" max="8682" width="4" customWidth="1"/>
    <col min="8683" max="8692" width="1.7109375" customWidth="1"/>
    <col min="8693" max="8693" width="3.5703125" customWidth="1"/>
    <col min="8694" max="8694" width="1.7109375" customWidth="1"/>
    <col min="8695" max="8695" width="5.28515625" customWidth="1"/>
    <col min="8696" max="8696" width="9.140625" customWidth="1"/>
    <col min="8705" max="8705" width="33" customWidth="1"/>
    <col min="8706" max="8706" width="49.5703125" customWidth="1"/>
    <col min="8707" max="8707" width="3.85546875" customWidth="1"/>
    <col min="8708" max="8708" width="8.85546875" customWidth="1"/>
    <col min="8709" max="8709" width="15.7109375" customWidth="1"/>
    <col min="8710" max="8710" width="5.7109375" customWidth="1"/>
    <col min="8711" max="8716" width="1.7109375" customWidth="1"/>
    <col min="8717" max="8717" width="0.7109375" customWidth="1"/>
    <col min="8718" max="8724" width="1.7109375" customWidth="1"/>
    <col min="8725" max="8725" width="2.5703125" customWidth="1"/>
    <col min="8726" max="8732" width="1.7109375" customWidth="1"/>
    <col min="8733" max="8733" width="3.5703125" customWidth="1"/>
    <col min="8734" max="8740" width="1.7109375" customWidth="1"/>
    <col min="8741" max="8741" width="3.42578125" customWidth="1"/>
    <col min="8742" max="8765" width="1.7109375" customWidth="1"/>
    <col min="8766" max="8766" width="4" customWidth="1"/>
    <col min="8767" max="8767" width="5.28515625" customWidth="1"/>
    <col min="8768" max="8772" width="1.7109375" customWidth="1"/>
    <col min="8773" max="8773" width="1" customWidth="1"/>
    <col min="8774" max="8774" width="1.7109375" customWidth="1"/>
    <col min="8775" max="8775" width="0.42578125" customWidth="1"/>
    <col min="8776" max="8776" width="3.7109375" customWidth="1"/>
    <col min="8777" max="8787" width="1.7109375" customWidth="1"/>
    <col min="8788" max="8923" width="11.42578125" customWidth="1"/>
    <col min="8924" max="8932" width="1.7109375" customWidth="1"/>
    <col min="8933" max="8934" width="3.140625" customWidth="1"/>
    <col min="8935" max="8935" width="1.7109375" customWidth="1"/>
    <col min="8936" max="8936" width="3.140625" customWidth="1"/>
    <col min="8937" max="8937" width="3" customWidth="1"/>
    <col min="8938" max="8938" width="4" customWidth="1"/>
    <col min="8939" max="8948" width="1.7109375" customWidth="1"/>
    <col min="8949" max="8949" width="3.5703125" customWidth="1"/>
    <col min="8950" max="8950" width="1.7109375" customWidth="1"/>
    <col min="8951" max="8951" width="5.28515625" customWidth="1"/>
    <col min="8952" max="8952" width="9.140625" customWidth="1"/>
    <col min="8961" max="8961" width="33" customWidth="1"/>
    <col min="8962" max="8962" width="49.5703125" customWidth="1"/>
    <col min="8963" max="8963" width="3.85546875" customWidth="1"/>
    <col min="8964" max="8964" width="8.85546875" customWidth="1"/>
    <col min="8965" max="8965" width="15.7109375" customWidth="1"/>
    <col min="8966" max="8966" width="5.7109375" customWidth="1"/>
    <col min="8967" max="8972" width="1.7109375" customWidth="1"/>
    <col min="8973" max="8973" width="0.7109375" customWidth="1"/>
    <col min="8974" max="8980" width="1.7109375" customWidth="1"/>
    <col min="8981" max="8981" width="2.5703125" customWidth="1"/>
    <col min="8982" max="8988" width="1.7109375" customWidth="1"/>
    <col min="8989" max="8989" width="3.5703125" customWidth="1"/>
    <col min="8990" max="8996" width="1.7109375" customWidth="1"/>
    <col min="8997" max="8997" width="3.42578125" customWidth="1"/>
    <col min="8998" max="9021" width="1.7109375" customWidth="1"/>
    <col min="9022" max="9022" width="4" customWidth="1"/>
    <col min="9023" max="9023" width="5.28515625" customWidth="1"/>
    <col min="9024" max="9028" width="1.7109375" customWidth="1"/>
    <col min="9029" max="9029" width="1" customWidth="1"/>
    <col min="9030" max="9030" width="1.7109375" customWidth="1"/>
    <col min="9031" max="9031" width="0.42578125" customWidth="1"/>
    <col min="9032" max="9032" width="3.7109375" customWidth="1"/>
    <col min="9033" max="9043" width="1.7109375" customWidth="1"/>
    <col min="9044" max="9179" width="11.42578125" customWidth="1"/>
    <col min="9180" max="9188" width="1.7109375" customWidth="1"/>
    <col min="9189" max="9190" width="3.140625" customWidth="1"/>
    <col min="9191" max="9191" width="1.7109375" customWidth="1"/>
    <col min="9192" max="9192" width="3.140625" customWidth="1"/>
    <col min="9193" max="9193" width="3" customWidth="1"/>
    <col min="9194" max="9194" width="4" customWidth="1"/>
    <col min="9195" max="9204" width="1.7109375" customWidth="1"/>
    <col min="9205" max="9205" width="3.5703125" customWidth="1"/>
    <col min="9206" max="9206" width="1.7109375" customWidth="1"/>
    <col min="9207" max="9207" width="5.28515625" customWidth="1"/>
    <col min="9208" max="9208" width="9.140625" customWidth="1"/>
    <col min="9217" max="9217" width="33" customWidth="1"/>
    <col min="9218" max="9218" width="49.5703125" customWidth="1"/>
    <col min="9219" max="9219" width="3.85546875" customWidth="1"/>
    <col min="9220" max="9220" width="8.85546875" customWidth="1"/>
    <col min="9221" max="9221" width="15.7109375" customWidth="1"/>
    <col min="9222" max="9222" width="5.7109375" customWidth="1"/>
    <col min="9223" max="9228" width="1.7109375" customWidth="1"/>
    <col min="9229" max="9229" width="0.7109375" customWidth="1"/>
    <col min="9230" max="9236" width="1.7109375" customWidth="1"/>
    <col min="9237" max="9237" width="2.5703125" customWidth="1"/>
    <col min="9238" max="9244" width="1.7109375" customWidth="1"/>
    <col min="9245" max="9245" width="3.5703125" customWidth="1"/>
    <col min="9246" max="9252" width="1.7109375" customWidth="1"/>
    <col min="9253" max="9253" width="3.42578125" customWidth="1"/>
    <col min="9254" max="9277" width="1.7109375" customWidth="1"/>
    <col min="9278" max="9278" width="4" customWidth="1"/>
    <col min="9279" max="9279" width="5.28515625" customWidth="1"/>
    <col min="9280" max="9284" width="1.7109375" customWidth="1"/>
    <col min="9285" max="9285" width="1" customWidth="1"/>
    <col min="9286" max="9286" width="1.7109375" customWidth="1"/>
    <col min="9287" max="9287" width="0.42578125" customWidth="1"/>
    <col min="9288" max="9288" width="3.7109375" customWidth="1"/>
    <col min="9289" max="9299" width="1.7109375" customWidth="1"/>
    <col min="9300" max="9435" width="11.42578125" customWidth="1"/>
    <col min="9436" max="9444" width="1.7109375" customWidth="1"/>
    <col min="9445" max="9446" width="3.140625" customWidth="1"/>
    <col min="9447" max="9447" width="1.7109375" customWidth="1"/>
    <col min="9448" max="9448" width="3.140625" customWidth="1"/>
    <col min="9449" max="9449" width="3" customWidth="1"/>
    <col min="9450" max="9450" width="4" customWidth="1"/>
    <col min="9451" max="9460" width="1.7109375" customWidth="1"/>
    <col min="9461" max="9461" width="3.5703125" customWidth="1"/>
    <col min="9462" max="9462" width="1.7109375" customWidth="1"/>
    <col min="9463" max="9463" width="5.28515625" customWidth="1"/>
    <col min="9464" max="9464" width="9.140625" customWidth="1"/>
    <col min="9473" max="9473" width="33" customWidth="1"/>
    <col min="9474" max="9474" width="49.5703125" customWidth="1"/>
    <col min="9475" max="9475" width="3.85546875" customWidth="1"/>
    <col min="9476" max="9476" width="8.85546875" customWidth="1"/>
    <col min="9477" max="9477" width="15.7109375" customWidth="1"/>
    <col min="9478" max="9478" width="5.7109375" customWidth="1"/>
    <col min="9479" max="9484" width="1.7109375" customWidth="1"/>
    <col min="9485" max="9485" width="0.7109375" customWidth="1"/>
    <col min="9486" max="9492" width="1.7109375" customWidth="1"/>
    <col min="9493" max="9493" width="2.5703125" customWidth="1"/>
    <col min="9494" max="9500" width="1.7109375" customWidth="1"/>
    <col min="9501" max="9501" width="3.5703125" customWidth="1"/>
    <col min="9502" max="9508" width="1.7109375" customWidth="1"/>
    <col min="9509" max="9509" width="3.42578125" customWidth="1"/>
    <col min="9510" max="9533" width="1.7109375" customWidth="1"/>
    <col min="9534" max="9534" width="4" customWidth="1"/>
    <col min="9535" max="9535" width="5.28515625" customWidth="1"/>
    <col min="9536" max="9540" width="1.7109375" customWidth="1"/>
    <col min="9541" max="9541" width="1" customWidth="1"/>
    <col min="9542" max="9542" width="1.7109375" customWidth="1"/>
    <col min="9543" max="9543" width="0.42578125" customWidth="1"/>
    <col min="9544" max="9544" width="3.7109375" customWidth="1"/>
    <col min="9545" max="9555" width="1.7109375" customWidth="1"/>
    <col min="9556" max="9691" width="11.42578125" customWidth="1"/>
    <col min="9692" max="9700" width="1.7109375" customWidth="1"/>
    <col min="9701" max="9702" width="3.140625" customWidth="1"/>
    <col min="9703" max="9703" width="1.7109375" customWidth="1"/>
    <col min="9704" max="9704" width="3.140625" customWidth="1"/>
    <col min="9705" max="9705" width="3" customWidth="1"/>
    <col min="9706" max="9706" width="4" customWidth="1"/>
    <col min="9707" max="9716" width="1.7109375" customWidth="1"/>
    <col min="9717" max="9717" width="3.5703125" customWidth="1"/>
    <col min="9718" max="9718" width="1.7109375" customWidth="1"/>
    <col min="9719" max="9719" width="5.28515625" customWidth="1"/>
    <col min="9720" max="9720" width="9.140625" customWidth="1"/>
    <col min="9729" max="9729" width="33" customWidth="1"/>
    <col min="9730" max="9730" width="49.5703125" customWidth="1"/>
    <col min="9731" max="9731" width="3.85546875" customWidth="1"/>
    <col min="9732" max="9732" width="8.85546875" customWidth="1"/>
    <col min="9733" max="9733" width="15.7109375" customWidth="1"/>
    <col min="9734" max="9734" width="5.7109375" customWidth="1"/>
    <col min="9735" max="9740" width="1.7109375" customWidth="1"/>
    <col min="9741" max="9741" width="0.7109375" customWidth="1"/>
    <col min="9742" max="9748" width="1.7109375" customWidth="1"/>
    <col min="9749" max="9749" width="2.5703125" customWidth="1"/>
    <col min="9750" max="9756" width="1.7109375" customWidth="1"/>
    <col min="9757" max="9757" width="3.5703125" customWidth="1"/>
    <col min="9758" max="9764" width="1.7109375" customWidth="1"/>
    <col min="9765" max="9765" width="3.42578125" customWidth="1"/>
    <col min="9766" max="9789" width="1.7109375" customWidth="1"/>
    <col min="9790" max="9790" width="4" customWidth="1"/>
    <col min="9791" max="9791" width="5.28515625" customWidth="1"/>
    <col min="9792" max="9796" width="1.7109375" customWidth="1"/>
    <col min="9797" max="9797" width="1" customWidth="1"/>
    <col min="9798" max="9798" width="1.7109375" customWidth="1"/>
    <col min="9799" max="9799" width="0.42578125" customWidth="1"/>
    <col min="9800" max="9800" width="3.7109375" customWidth="1"/>
    <col min="9801" max="9811" width="1.7109375" customWidth="1"/>
    <col min="9812" max="9947" width="11.42578125" customWidth="1"/>
    <col min="9948" max="9956" width="1.7109375" customWidth="1"/>
    <col min="9957" max="9958" width="3.140625" customWidth="1"/>
    <col min="9959" max="9959" width="1.7109375" customWidth="1"/>
    <col min="9960" max="9960" width="3.140625" customWidth="1"/>
    <col min="9961" max="9961" width="3" customWidth="1"/>
    <col min="9962" max="9962" width="4" customWidth="1"/>
    <col min="9963" max="9972" width="1.7109375" customWidth="1"/>
    <col min="9973" max="9973" width="3.5703125" customWidth="1"/>
    <col min="9974" max="9974" width="1.7109375" customWidth="1"/>
    <col min="9975" max="9975" width="5.28515625" customWidth="1"/>
    <col min="9976" max="9976" width="9.140625" customWidth="1"/>
    <col min="9985" max="9985" width="33" customWidth="1"/>
    <col min="9986" max="9986" width="49.5703125" customWidth="1"/>
    <col min="9987" max="9987" width="3.85546875" customWidth="1"/>
    <col min="9988" max="9988" width="8.85546875" customWidth="1"/>
    <col min="9989" max="9989" width="15.7109375" customWidth="1"/>
    <col min="9990" max="9990" width="5.7109375" customWidth="1"/>
    <col min="9991" max="9996" width="1.7109375" customWidth="1"/>
    <col min="9997" max="9997" width="0.7109375" customWidth="1"/>
    <col min="9998" max="10004" width="1.7109375" customWidth="1"/>
    <col min="10005" max="10005" width="2.5703125" customWidth="1"/>
    <col min="10006" max="10012" width="1.7109375" customWidth="1"/>
    <col min="10013" max="10013" width="3.5703125" customWidth="1"/>
    <col min="10014" max="10020" width="1.7109375" customWidth="1"/>
    <col min="10021" max="10021" width="3.42578125" customWidth="1"/>
    <col min="10022" max="10045" width="1.7109375" customWidth="1"/>
    <col min="10046" max="10046" width="4" customWidth="1"/>
    <col min="10047" max="10047" width="5.28515625" customWidth="1"/>
    <col min="10048" max="10052" width="1.7109375" customWidth="1"/>
    <col min="10053" max="10053" width="1" customWidth="1"/>
    <col min="10054" max="10054" width="1.7109375" customWidth="1"/>
    <col min="10055" max="10055" width="0.42578125" customWidth="1"/>
    <col min="10056" max="10056" width="3.7109375" customWidth="1"/>
    <col min="10057" max="10067" width="1.7109375" customWidth="1"/>
    <col min="10068" max="10203" width="11.42578125" customWidth="1"/>
    <col min="10204" max="10212" width="1.7109375" customWidth="1"/>
    <col min="10213" max="10214" width="3.140625" customWidth="1"/>
    <col min="10215" max="10215" width="1.7109375" customWidth="1"/>
    <col min="10216" max="10216" width="3.140625" customWidth="1"/>
    <col min="10217" max="10217" width="3" customWidth="1"/>
    <col min="10218" max="10218" width="4" customWidth="1"/>
    <col min="10219" max="10228" width="1.7109375" customWidth="1"/>
    <col min="10229" max="10229" width="3.5703125" customWidth="1"/>
    <col min="10230" max="10230" width="1.7109375" customWidth="1"/>
    <col min="10231" max="10231" width="5.28515625" customWidth="1"/>
    <col min="10232" max="10232" width="9.140625" customWidth="1"/>
    <col min="10241" max="10241" width="33" customWidth="1"/>
    <col min="10242" max="10242" width="49.5703125" customWidth="1"/>
    <col min="10243" max="10243" width="3.85546875" customWidth="1"/>
    <col min="10244" max="10244" width="8.85546875" customWidth="1"/>
    <col min="10245" max="10245" width="15.7109375" customWidth="1"/>
    <col min="10246" max="10246" width="5.7109375" customWidth="1"/>
    <col min="10247" max="10252" width="1.7109375" customWidth="1"/>
    <col min="10253" max="10253" width="0.7109375" customWidth="1"/>
    <col min="10254" max="10260" width="1.7109375" customWidth="1"/>
    <col min="10261" max="10261" width="2.5703125" customWidth="1"/>
    <col min="10262" max="10268" width="1.7109375" customWidth="1"/>
    <col min="10269" max="10269" width="3.5703125" customWidth="1"/>
    <col min="10270" max="10276" width="1.7109375" customWidth="1"/>
    <col min="10277" max="10277" width="3.42578125" customWidth="1"/>
    <col min="10278" max="10301" width="1.7109375" customWidth="1"/>
    <col min="10302" max="10302" width="4" customWidth="1"/>
    <col min="10303" max="10303" width="5.28515625" customWidth="1"/>
    <col min="10304" max="10308" width="1.7109375" customWidth="1"/>
    <col min="10309" max="10309" width="1" customWidth="1"/>
    <col min="10310" max="10310" width="1.7109375" customWidth="1"/>
    <col min="10311" max="10311" width="0.42578125" customWidth="1"/>
    <col min="10312" max="10312" width="3.7109375" customWidth="1"/>
    <col min="10313" max="10323" width="1.7109375" customWidth="1"/>
    <col min="10324" max="10459" width="11.42578125" customWidth="1"/>
    <col min="10460" max="10468" width="1.7109375" customWidth="1"/>
    <col min="10469" max="10470" width="3.140625" customWidth="1"/>
    <col min="10471" max="10471" width="1.7109375" customWidth="1"/>
    <col min="10472" max="10472" width="3.140625" customWidth="1"/>
    <col min="10473" max="10473" width="3" customWidth="1"/>
    <col min="10474" max="10474" width="4" customWidth="1"/>
    <col min="10475" max="10484" width="1.7109375" customWidth="1"/>
    <col min="10485" max="10485" width="3.5703125" customWidth="1"/>
    <col min="10486" max="10486" width="1.7109375" customWidth="1"/>
    <col min="10487" max="10487" width="5.28515625" customWidth="1"/>
    <col min="10488" max="10488" width="9.140625" customWidth="1"/>
    <col min="10497" max="10497" width="33" customWidth="1"/>
    <col min="10498" max="10498" width="49.5703125" customWidth="1"/>
    <col min="10499" max="10499" width="3.85546875" customWidth="1"/>
    <col min="10500" max="10500" width="8.85546875" customWidth="1"/>
    <col min="10501" max="10501" width="15.7109375" customWidth="1"/>
    <col min="10502" max="10502" width="5.7109375" customWidth="1"/>
    <col min="10503" max="10508" width="1.7109375" customWidth="1"/>
    <col min="10509" max="10509" width="0.7109375" customWidth="1"/>
    <col min="10510" max="10516" width="1.7109375" customWidth="1"/>
    <col min="10517" max="10517" width="2.5703125" customWidth="1"/>
    <col min="10518" max="10524" width="1.7109375" customWidth="1"/>
    <col min="10525" max="10525" width="3.5703125" customWidth="1"/>
    <col min="10526" max="10532" width="1.7109375" customWidth="1"/>
    <col min="10533" max="10533" width="3.42578125" customWidth="1"/>
    <col min="10534" max="10557" width="1.7109375" customWidth="1"/>
    <col min="10558" max="10558" width="4" customWidth="1"/>
    <col min="10559" max="10559" width="5.28515625" customWidth="1"/>
    <col min="10560" max="10564" width="1.7109375" customWidth="1"/>
    <col min="10565" max="10565" width="1" customWidth="1"/>
    <col min="10566" max="10566" width="1.7109375" customWidth="1"/>
    <col min="10567" max="10567" width="0.42578125" customWidth="1"/>
    <col min="10568" max="10568" width="3.7109375" customWidth="1"/>
    <col min="10569" max="10579" width="1.7109375" customWidth="1"/>
    <col min="10580" max="10715" width="11.42578125" customWidth="1"/>
    <col min="10716" max="10724" width="1.7109375" customWidth="1"/>
    <col min="10725" max="10726" width="3.140625" customWidth="1"/>
    <col min="10727" max="10727" width="1.7109375" customWidth="1"/>
    <col min="10728" max="10728" width="3.140625" customWidth="1"/>
    <col min="10729" max="10729" width="3" customWidth="1"/>
    <col min="10730" max="10730" width="4" customWidth="1"/>
    <col min="10731" max="10740" width="1.7109375" customWidth="1"/>
    <col min="10741" max="10741" width="3.5703125" customWidth="1"/>
    <col min="10742" max="10742" width="1.7109375" customWidth="1"/>
    <col min="10743" max="10743" width="5.28515625" customWidth="1"/>
    <col min="10744" max="10744" width="9.140625" customWidth="1"/>
    <col min="10753" max="10753" width="33" customWidth="1"/>
    <col min="10754" max="10754" width="49.5703125" customWidth="1"/>
    <col min="10755" max="10755" width="3.85546875" customWidth="1"/>
    <col min="10756" max="10756" width="8.85546875" customWidth="1"/>
    <col min="10757" max="10757" width="15.7109375" customWidth="1"/>
    <col min="10758" max="10758" width="5.7109375" customWidth="1"/>
    <col min="10759" max="10764" width="1.7109375" customWidth="1"/>
    <col min="10765" max="10765" width="0.7109375" customWidth="1"/>
    <col min="10766" max="10772" width="1.7109375" customWidth="1"/>
    <col min="10773" max="10773" width="2.5703125" customWidth="1"/>
    <col min="10774" max="10780" width="1.7109375" customWidth="1"/>
    <col min="10781" max="10781" width="3.5703125" customWidth="1"/>
    <col min="10782" max="10788" width="1.7109375" customWidth="1"/>
    <col min="10789" max="10789" width="3.42578125" customWidth="1"/>
    <col min="10790" max="10813" width="1.7109375" customWidth="1"/>
    <col min="10814" max="10814" width="4" customWidth="1"/>
    <col min="10815" max="10815" width="5.28515625" customWidth="1"/>
    <col min="10816" max="10820" width="1.7109375" customWidth="1"/>
    <col min="10821" max="10821" width="1" customWidth="1"/>
    <col min="10822" max="10822" width="1.7109375" customWidth="1"/>
    <col min="10823" max="10823" width="0.42578125" customWidth="1"/>
    <col min="10824" max="10824" width="3.7109375" customWidth="1"/>
    <col min="10825" max="10835" width="1.7109375" customWidth="1"/>
    <col min="10836" max="10971" width="11.42578125" customWidth="1"/>
    <col min="10972" max="10980" width="1.7109375" customWidth="1"/>
    <col min="10981" max="10982" width="3.140625" customWidth="1"/>
    <col min="10983" max="10983" width="1.7109375" customWidth="1"/>
    <col min="10984" max="10984" width="3.140625" customWidth="1"/>
    <col min="10985" max="10985" width="3" customWidth="1"/>
    <col min="10986" max="10986" width="4" customWidth="1"/>
    <col min="10987" max="10996" width="1.7109375" customWidth="1"/>
    <col min="10997" max="10997" width="3.5703125" customWidth="1"/>
    <col min="10998" max="10998" width="1.7109375" customWidth="1"/>
    <col min="10999" max="10999" width="5.28515625" customWidth="1"/>
    <col min="11000" max="11000" width="9.140625" customWidth="1"/>
    <col min="11009" max="11009" width="33" customWidth="1"/>
    <col min="11010" max="11010" width="49.5703125" customWidth="1"/>
    <col min="11011" max="11011" width="3.85546875" customWidth="1"/>
    <col min="11012" max="11012" width="8.85546875" customWidth="1"/>
    <col min="11013" max="11013" width="15.7109375" customWidth="1"/>
    <col min="11014" max="11014" width="5.7109375" customWidth="1"/>
    <col min="11015" max="11020" width="1.7109375" customWidth="1"/>
    <col min="11021" max="11021" width="0.7109375" customWidth="1"/>
    <col min="11022" max="11028" width="1.7109375" customWidth="1"/>
    <col min="11029" max="11029" width="2.5703125" customWidth="1"/>
    <col min="11030" max="11036" width="1.7109375" customWidth="1"/>
    <col min="11037" max="11037" width="3.5703125" customWidth="1"/>
    <col min="11038" max="11044" width="1.7109375" customWidth="1"/>
    <col min="11045" max="11045" width="3.42578125" customWidth="1"/>
    <col min="11046" max="11069" width="1.7109375" customWidth="1"/>
    <col min="11070" max="11070" width="4" customWidth="1"/>
    <col min="11071" max="11071" width="5.28515625" customWidth="1"/>
    <col min="11072" max="11076" width="1.7109375" customWidth="1"/>
    <col min="11077" max="11077" width="1" customWidth="1"/>
    <col min="11078" max="11078" width="1.7109375" customWidth="1"/>
    <col min="11079" max="11079" width="0.42578125" customWidth="1"/>
    <col min="11080" max="11080" width="3.7109375" customWidth="1"/>
    <col min="11081" max="11091" width="1.7109375" customWidth="1"/>
    <col min="11092" max="11227" width="11.42578125" customWidth="1"/>
    <col min="11228" max="11236" width="1.7109375" customWidth="1"/>
    <col min="11237" max="11238" width="3.140625" customWidth="1"/>
    <col min="11239" max="11239" width="1.7109375" customWidth="1"/>
    <col min="11240" max="11240" width="3.140625" customWidth="1"/>
    <col min="11241" max="11241" width="3" customWidth="1"/>
    <col min="11242" max="11242" width="4" customWidth="1"/>
    <col min="11243" max="11252" width="1.7109375" customWidth="1"/>
    <col min="11253" max="11253" width="3.5703125" customWidth="1"/>
    <col min="11254" max="11254" width="1.7109375" customWidth="1"/>
    <col min="11255" max="11255" width="5.28515625" customWidth="1"/>
    <col min="11256" max="11256" width="9.140625" customWidth="1"/>
    <col min="11265" max="11265" width="33" customWidth="1"/>
    <col min="11266" max="11266" width="49.5703125" customWidth="1"/>
    <col min="11267" max="11267" width="3.85546875" customWidth="1"/>
    <col min="11268" max="11268" width="8.85546875" customWidth="1"/>
    <col min="11269" max="11269" width="15.7109375" customWidth="1"/>
    <col min="11270" max="11270" width="5.7109375" customWidth="1"/>
    <col min="11271" max="11276" width="1.7109375" customWidth="1"/>
    <col min="11277" max="11277" width="0.7109375" customWidth="1"/>
    <col min="11278" max="11284" width="1.7109375" customWidth="1"/>
    <col min="11285" max="11285" width="2.5703125" customWidth="1"/>
    <col min="11286" max="11292" width="1.7109375" customWidth="1"/>
    <col min="11293" max="11293" width="3.5703125" customWidth="1"/>
    <col min="11294" max="11300" width="1.7109375" customWidth="1"/>
    <col min="11301" max="11301" width="3.42578125" customWidth="1"/>
    <col min="11302" max="11325" width="1.7109375" customWidth="1"/>
    <col min="11326" max="11326" width="4" customWidth="1"/>
    <col min="11327" max="11327" width="5.28515625" customWidth="1"/>
    <col min="11328" max="11332" width="1.7109375" customWidth="1"/>
    <col min="11333" max="11333" width="1" customWidth="1"/>
    <col min="11334" max="11334" width="1.7109375" customWidth="1"/>
    <col min="11335" max="11335" width="0.42578125" customWidth="1"/>
    <col min="11336" max="11336" width="3.7109375" customWidth="1"/>
    <col min="11337" max="11347" width="1.7109375" customWidth="1"/>
    <col min="11348" max="11483" width="11.42578125" customWidth="1"/>
    <col min="11484" max="11492" width="1.7109375" customWidth="1"/>
    <col min="11493" max="11494" width="3.140625" customWidth="1"/>
    <col min="11495" max="11495" width="1.7109375" customWidth="1"/>
    <col min="11496" max="11496" width="3.140625" customWidth="1"/>
    <col min="11497" max="11497" width="3" customWidth="1"/>
    <col min="11498" max="11498" width="4" customWidth="1"/>
    <col min="11499" max="11508" width="1.7109375" customWidth="1"/>
    <col min="11509" max="11509" width="3.5703125" customWidth="1"/>
    <col min="11510" max="11510" width="1.7109375" customWidth="1"/>
    <col min="11511" max="11511" width="5.28515625" customWidth="1"/>
    <col min="11512" max="11512" width="9.140625" customWidth="1"/>
    <col min="11521" max="11521" width="33" customWidth="1"/>
    <col min="11522" max="11522" width="49.5703125" customWidth="1"/>
    <col min="11523" max="11523" width="3.85546875" customWidth="1"/>
    <col min="11524" max="11524" width="8.85546875" customWidth="1"/>
    <col min="11525" max="11525" width="15.7109375" customWidth="1"/>
    <col min="11526" max="11526" width="5.7109375" customWidth="1"/>
    <col min="11527" max="11532" width="1.7109375" customWidth="1"/>
    <col min="11533" max="11533" width="0.7109375" customWidth="1"/>
    <col min="11534" max="11540" width="1.7109375" customWidth="1"/>
    <col min="11541" max="11541" width="2.5703125" customWidth="1"/>
    <col min="11542" max="11548" width="1.7109375" customWidth="1"/>
    <col min="11549" max="11549" width="3.5703125" customWidth="1"/>
    <col min="11550" max="11556" width="1.7109375" customWidth="1"/>
    <col min="11557" max="11557" width="3.42578125" customWidth="1"/>
    <col min="11558" max="11581" width="1.7109375" customWidth="1"/>
    <col min="11582" max="11582" width="4" customWidth="1"/>
    <col min="11583" max="11583" width="5.28515625" customWidth="1"/>
    <col min="11584" max="11588" width="1.7109375" customWidth="1"/>
    <col min="11589" max="11589" width="1" customWidth="1"/>
    <col min="11590" max="11590" width="1.7109375" customWidth="1"/>
    <col min="11591" max="11591" width="0.42578125" customWidth="1"/>
    <col min="11592" max="11592" width="3.7109375" customWidth="1"/>
    <col min="11593" max="11603" width="1.7109375" customWidth="1"/>
    <col min="11604" max="11739" width="11.42578125" customWidth="1"/>
    <col min="11740" max="11748" width="1.7109375" customWidth="1"/>
    <col min="11749" max="11750" width="3.140625" customWidth="1"/>
    <col min="11751" max="11751" width="1.7109375" customWidth="1"/>
    <col min="11752" max="11752" width="3.140625" customWidth="1"/>
    <col min="11753" max="11753" width="3" customWidth="1"/>
    <col min="11754" max="11754" width="4" customWidth="1"/>
    <col min="11755" max="11764" width="1.7109375" customWidth="1"/>
    <col min="11765" max="11765" width="3.5703125" customWidth="1"/>
    <col min="11766" max="11766" width="1.7109375" customWidth="1"/>
    <col min="11767" max="11767" width="5.28515625" customWidth="1"/>
    <col min="11768" max="11768" width="9.140625" customWidth="1"/>
    <col min="11777" max="11777" width="33" customWidth="1"/>
    <col min="11778" max="11778" width="49.5703125" customWidth="1"/>
    <col min="11779" max="11779" width="3.85546875" customWidth="1"/>
    <col min="11780" max="11780" width="8.85546875" customWidth="1"/>
    <col min="11781" max="11781" width="15.7109375" customWidth="1"/>
    <col min="11782" max="11782" width="5.7109375" customWidth="1"/>
    <col min="11783" max="11788" width="1.7109375" customWidth="1"/>
    <col min="11789" max="11789" width="0.7109375" customWidth="1"/>
    <col min="11790" max="11796" width="1.7109375" customWidth="1"/>
    <col min="11797" max="11797" width="2.5703125" customWidth="1"/>
    <col min="11798" max="11804" width="1.7109375" customWidth="1"/>
    <col min="11805" max="11805" width="3.5703125" customWidth="1"/>
    <col min="11806" max="11812" width="1.7109375" customWidth="1"/>
    <col min="11813" max="11813" width="3.42578125" customWidth="1"/>
    <col min="11814" max="11837" width="1.7109375" customWidth="1"/>
    <col min="11838" max="11838" width="4" customWidth="1"/>
    <col min="11839" max="11839" width="5.28515625" customWidth="1"/>
    <col min="11840" max="11844" width="1.7109375" customWidth="1"/>
    <col min="11845" max="11845" width="1" customWidth="1"/>
    <col min="11846" max="11846" width="1.7109375" customWidth="1"/>
    <col min="11847" max="11847" width="0.42578125" customWidth="1"/>
    <col min="11848" max="11848" width="3.7109375" customWidth="1"/>
    <col min="11849" max="11859" width="1.7109375" customWidth="1"/>
    <col min="11860" max="11995" width="11.42578125" customWidth="1"/>
    <col min="11996" max="12004" width="1.7109375" customWidth="1"/>
    <col min="12005" max="12006" width="3.140625" customWidth="1"/>
    <col min="12007" max="12007" width="1.7109375" customWidth="1"/>
    <col min="12008" max="12008" width="3.140625" customWidth="1"/>
    <col min="12009" max="12009" width="3" customWidth="1"/>
    <col min="12010" max="12010" width="4" customWidth="1"/>
    <col min="12011" max="12020" width="1.7109375" customWidth="1"/>
    <col min="12021" max="12021" width="3.5703125" customWidth="1"/>
    <col min="12022" max="12022" width="1.7109375" customWidth="1"/>
    <col min="12023" max="12023" width="5.28515625" customWidth="1"/>
    <col min="12024" max="12024" width="9.140625" customWidth="1"/>
    <col min="12033" max="12033" width="33" customWidth="1"/>
    <col min="12034" max="12034" width="49.5703125" customWidth="1"/>
    <col min="12035" max="12035" width="3.85546875" customWidth="1"/>
    <col min="12036" max="12036" width="8.85546875" customWidth="1"/>
    <col min="12037" max="12037" width="15.7109375" customWidth="1"/>
    <col min="12038" max="12038" width="5.7109375" customWidth="1"/>
    <col min="12039" max="12044" width="1.7109375" customWidth="1"/>
    <col min="12045" max="12045" width="0.7109375" customWidth="1"/>
    <col min="12046" max="12052" width="1.7109375" customWidth="1"/>
    <col min="12053" max="12053" width="2.5703125" customWidth="1"/>
    <col min="12054" max="12060" width="1.7109375" customWidth="1"/>
    <col min="12061" max="12061" width="3.5703125" customWidth="1"/>
    <col min="12062" max="12068" width="1.7109375" customWidth="1"/>
    <col min="12069" max="12069" width="3.42578125" customWidth="1"/>
    <col min="12070" max="12093" width="1.7109375" customWidth="1"/>
    <col min="12094" max="12094" width="4" customWidth="1"/>
    <col min="12095" max="12095" width="5.28515625" customWidth="1"/>
    <col min="12096" max="12100" width="1.7109375" customWidth="1"/>
    <col min="12101" max="12101" width="1" customWidth="1"/>
    <col min="12102" max="12102" width="1.7109375" customWidth="1"/>
    <col min="12103" max="12103" width="0.42578125" customWidth="1"/>
    <col min="12104" max="12104" width="3.7109375" customWidth="1"/>
    <col min="12105" max="12115" width="1.7109375" customWidth="1"/>
    <col min="12116" max="12251" width="11.42578125" customWidth="1"/>
    <col min="12252" max="12260" width="1.7109375" customWidth="1"/>
    <col min="12261" max="12262" width="3.140625" customWidth="1"/>
    <col min="12263" max="12263" width="1.7109375" customWidth="1"/>
    <col min="12264" max="12264" width="3.140625" customWidth="1"/>
    <col min="12265" max="12265" width="3" customWidth="1"/>
    <col min="12266" max="12266" width="4" customWidth="1"/>
    <col min="12267" max="12276" width="1.7109375" customWidth="1"/>
    <col min="12277" max="12277" width="3.5703125" customWidth="1"/>
    <col min="12278" max="12278" width="1.7109375" customWidth="1"/>
    <col min="12279" max="12279" width="5.28515625" customWidth="1"/>
    <col min="12280" max="12280" width="9.140625" customWidth="1"/>
    <col min="12289" max="12289" width="33" customWidth="1"/>
    <col min="12290" max="12290" width="49.5703125" customWidth="1"/>
    <col min="12291" max="12291" width="3.85546875" customWidth="1"/>
    <col min="12292" max="12292" width="8.85546875" customWidth="1"/>
    <col min="12293" max="12293" width="15.7109375" customWidth="1"/>
    <col min="12294" max="12294" width="5.7109375" customWidth="1"/>
    <col min="12295" max="12300" width="1.7109375" customWidth="1"/>
    <col min="12301" max="12301" width="0.7109375" customWidth="1"/>
    <col min="12302" max="12308" width="1.7109375" customWidth="1"/>
    <col min="12309" max="12309" width="2.5703125" customWidth="1"/>
    <col min="12310" max="12316" width="1.7109375" customWidth="1"/>
    <col min="12317" max="12317" width="3.5703125" customWidth="1"/>
    <col min="12318" max="12324" width="1.7109375" customWidth="1"/>
    <col min="12325" max="12325" width="3.42578125" customWidth="1"/>
    <col min="12326" max="12349" width="1.7109375" customWidth="1"/>
    <col min="12350" max="12350" width="4" customWidth="1"/>
    <col min="12351" max="12351" width="5.28515625" customWidth="1"/>
    <col min="12352" max="12356" width="1.7109375" customWidth="1"/>
    <col min="12357" max="12357" width="1" customWidth="1"/>
    <col min="12358" max="12358" width="1.7109375" customWidth="1"/>
    <col min="12359" max="12359" width="0.42578125" customWidth="1"/>
    <col min="12360" max="12360" width="3.7109375" customWidth="1"/>
    <col min="12361" max="12371" width="1.7109375" customWidth="1"/>
    <col min="12372" max="12507" width="11.42578125" customWidth="1"/>
    <col min="12508" max="12516" width="1.7109375" customWidth="1"/>
    <col min="12517" max="12518" width="3.140625" customWidth="1"/>
    <col min="12519" max="12519" width="1.7109375" customWidth="1"/>
    <col min="12520" max="12520" width="3.140625" customWidth="1"/>
    <col min="12521" max="12521" width="3" customWidth="1"/>
    <col min="12522" max="12522" width="4" customWidth="1"/>
    <col min="12523" max="12532" width="1.7109375" customWidth="1"/>
    <col min="12533" max="12533" width="3.5703125" customWidth="1"/>
    <col min="12534" max="12534" width="1.7109375" customWidth="1"/>
    <col min="12535" max="12535" width="5.28515625" customWidth="1"/>
    <col min="12536" max="12536" width="9.140625" customWidth="1"/>
    <col min="12545" max="12545" width="33" customWidth="1"/>
    <col min="12546" max="12546" width="49.5703125" customWidth="1"/>
    <col min="12547" max="12547" width="3.85546875" customWidth="1"/>
    <col min="12548" max="12548" width="8.85546875" customWidth="1"/>
    <col min="12549" max="12549" width="15.7109375" customWidth="1"/>
    <col min="12550" max="12550" width="5.7109375" customWidth="1"/>
    <col min="12551" max="12556" width="1.7109375" customWidth="1"/>
    <col min="12557" max="12557" width="0.7109375" customWidth="1"/>
    <col min="12558" max="12564" width="1.7109375" customWidth="1"/>
    <col min="12565" max="12565" width="2.5703125" customWidth="1"/>
    <col min="12566" max="12572" width="1.7109375" customWidth="1"/>
    <col min="12573" max="12573" width="3.5703125" customWidth="1"/>
    <col min="12574" max="12580" width="1.7109375" customWidth="1"/>
    <col min="12581" max="12581" width="3.42578125" customWidth="1"/>
    <col min="12582" max="12605" width="1.7109375" customWidth="1"/>
    <col min="12606" max="12606" width="4" customWidth="1"/>
    <col min="12607" max="12607" width="5.28515625" customWidth="1"/>
    <col min="12608" max="12612" width="1.7109375" customWidth="1"/>
    <col min="12613" max="12613" width="1" customWidth="1"/>
    <col min="12614" max="12614" width="1.7109375" customWidth="1"/>
    <col min="12615" max="12615" width="0.42578125" customWidth="1"/>
    <col min="12616" max="12616" width="3.7109375" customWidth="1"/>
    <col min="12617" max="12627" width="1.7109375" customWidth="1"/>
    <col min="12628" max="12763" width="11.42578125" customWidth="1"/>
    <col min="12764" max="12772" width="1.7109375" customWidth="1"/>
    <col min="12773" max="12774" width="3.140625" customWidth="1"/>
    <col min="12775" max="12775" width="1.7109375" customWidth="1"/>
    <col min="12776" max="12776" width="3.140625" customWidth="1"/>
    <col min="12777" max="12777" width="3" customWidth="1"/>
    <col min="12778" max="12778" width="4" customWidth="1"/>
    <col min="12779" max="12788" width="1.7109375" customWidth="1"/>
    <col min="12789" max="12789" width="3.5703125" customWidth="1"/>
    <col min="12790" max="12790" width="1.7109375" customWidth="1"/>
    <col min="12791" max="12791" width="5.28515625" customWidth="1"/>
    <col min="12792" max="12792" width="9.140625" customWidth="1"/>
    <col min="12801" max="12801" width="33" customWidth="1"/>
    <col min="12802" max="12802" width="49.5703125" customWidth="1"/>
    <col min="12803" max="12803" width="3.85546875" customWidth="1"/>
    <col min="12804" max="12804" width="8.85546875" customWidth="1"/>
    <col min="12805" max="12805" width="15.7109375" customWidth="1"/>
    <col min="12806" max="12806" width="5.7109375" customWidth="1"/>
    <col min="12807" max="12812" width="1.7109375" customWidth="1"/>
    <col min="12813" max="12813" width="0.7109375" customWidth="1"/>
    <col min="12814" max="12820" width="1.7109375" customWidth="1"/>
    <col min="12821" max="12821" width="2.5703125" customWidth="1"/>
    <col min="12822" max="12828" width="1.7109375" customWidth="1"/>
    <col min="12829" max="12829" width="3.5703125" customWidth="1"/>
    <col min="12830" max="12836" width="1.7109375" customWidth="1"/>
    <col min="12837" max="12837" width="3.42578125" customWidth="1"/>
    <col min="12838" max="12861" width="1.7109375" customWidth="1"/>
    <col min="12862" max="12862" width="4" customWidth="1"/>
    <col min="12863" max="12863" width="5.28515625" customWidth="1"/>
    <col min="12864" max="12868" width="1.7109375" customWidth="1"/>
    <col min="12869" max="12869" width="1" customWidth="1"/>
    <col min="12870" max="12870" width="1.7109375" customWidth="1"/>
    <col min="12871" max="12871" width="0.42578125" customWidth="1"/>
    <col min="12872" max="12872" width="3.7109375" customWidth="1"/>
    <col min="12873" max="12883" width="1.7109375" customWidth="1"/>
    <col min="12884" max="13019" width="11.42578125" customWidth="1"/>
    <col min="13020" max="13028" width="1.7109375" customWidth="1"/>
    <col min="13029" max="13030" width="3.140625" customWidth="1"/>
    <col min="13031" max="13031" width="1.7109375" customWidth="1"/>
    <col min="13032" max="13032" width="3.140625" customWidth="1"/>
    <col min="13033" max="13033" width="3" customWidth="1"/>
    <col min="13034" max="13034" width="4" customWidth="1"/>
    <col min="13035" max="13044" width="1.7109375" customWidth="1"/>
    <col min="13045" max="13045" width="3.5703125" customWidth="1"/>
    <col min="13046" max="13046" width="1.7109375" customWidth="1"/>
    <col min="13047" max="13047" width="5.28515625" customWidth="1"/>
    <col min="13048" max="13048" width="9.140625" customWidth="1"/>
    <col min="13057" max="13057" width="33" customWidth="1"/>
    <col min="13058" max="13058" width="49.5703125" customWidth="1"/>
    <col min="13059" max="13059" width="3.85546875" customWidth="1"/>
    <col min="13060" max="13060" width="8.85546875" customWidth="1"/>
    <col min="13061" max="13061" width="15.7109375" customWidth="1"/>
    <col min="13062" max="13062" width="5.7109375" customWidth="1"/>
    <col min="13063" max="13068" width="1.7109375" customWidth="1"/>
    <col min="13069" max="13069" width="0.7109375" customWidth="1"/>
    <col min="13070" max="13076" width="1.7109375" customWidth="1"/>
    <col min="13077" max="13077" width="2.5703125" customWidth="1"/>
    <col min="13078" max="13084" width="1.7109375" customWidth="1"/>
    <col min="13085" max="13085" width="3.5703125" customWidth="1"/>
    <col min="13086" max="13092" width="1.7109375" customWidth="1"/>
    <col min="13093" max="13093" width="3.42578125" customWidth="1"/>
    <col min="13094" max="13117" width="1.7109375" customWidth="1"/>
    <col min="13118" max="13118" width="4" customWidth="1"/>
    <col min="13119" max="13119" width="5.28515625" customWidth="1"/>
    <col min="13120" max="13124" width="1.7109375" customWidth="1"/>
    <col min="13125" max="13125" width="1" customWidth="1"/>
    <col min="13126" max="13126" width="1.7109375" customWidth="1"/>
    <col min="13127" max="13127" width="0.42578125" customWidth="1"/>
    <col min="13128" max="13128" width="3.7109375" customWidth="1"/>
    <col min="13129" max="13139" width="1.7109375" customWidth="1"/>
    <col min="13140" max="13275" width="11.42578125" customWidth="1"/>
    <col min="13276" max="13284" width="1.7109375" customWidth="1"/>
    <col min="13285" max="13286" width="3.140625" customWidth="1"/>
    <col min="13287" max="13287" width="1.7109375" customWidth="1"/>
    <col min="13288" max="13288" width="3.140625" customWidth="1"/>
    <col min="13289" max="13289" width="3" customWidth="1"/>
    <col min="13290" max="13290" width="4" customWidth="1"/>
    <col min="13291" max="13300" width="1.7109375" customWidth="1"/>
    <col min="13301" max="13301" width="3.5703125" customWidth="1"/>
    <col min="13302" max="13302" width="1.7109375" customWidth="1"/>
    <col min="13303" max="13303" width="5.28515625" customWidth="1"/>
    <col min="13304" max="13304" width="9.140625" customWidth="1"/>
    <col min="13313" max="13313" width="33" customWidth="1"/>
    <col min="13314" max="13314" width="49.5703125" customWidth="1"/>
    <col min="13315" max="13315" width="3.85546875" customWidth="1"/>
    <col min="13316" max="13316" width="8.85546875" customWidth="1"/>
    <col min="13317" max="13317" width="15.7109375" customWidth="1"/>
    <col min="13318" max="13318" width="5.7109375" customWidth="1"/>
    <col min="13319" max="13324" width="1.7109375" customWidth="1"/>
    <col min="13325" max="13325" width="0.7109375" customWidth="1"/>
    <col min="13326" max="13332" width="1.7109375" customWidth="1"/>
    <col min="13333" max="13333" width="2.5703125" customWidth="1"/>
    <col min="13334" max="13340" width="1.7109375" customWidth="1"/>
    <col min="13341" max="13341" width="3.5703125" customWidth="1"/>
    <col min="13342" max="13348" width="1.7109375" customWidth="1"/>
    <col min="13349" max="13349" width="3.42578125" customWidth="1"/>
    <col min="13350" max="13373" width="1.7109375" customWidth="1"/>
    <col min="13374" max="13374" width="4" customWidth="1"/>
    <col min="13375" max="13375" width="5.28515625" customWidth="1"/>
    <col min="13376" max="13380" width="1.7109375" customWidth="1"/>
    <col min="13381" max="13381" width="1" customWidth="1"/>
    <col min="13382" max="13382" width="1.7109375" customWidth="1"/>
    <col min="13383" max="13383" width="0.42578125" customWidth="1"/>
    <col min="13384" max="13384" width="3.7109375" customWidth="1"/>
    <col min="13385" max="13395" width="1.7109375" customWidth="1"/>
    <col min="13396" max="13531" width="11.42578125" customWidth="1"/>
    <col min="13532" max="13540" width="1.7109375" customWidth="1"/>
    <col min="13541" max="13542" width="3.140625" customWidth="1"/>
    <col min="13543" max="13543" width="1.7109375" customWidth="1"/>
    <col min="13544" max="13544" width="3.140625" customWidth="1"/>
    <col min="13545" max="13545" width="3" customWidth="1"/>
    <col min="13546" max="13546" width="4" customWidth="1"/>
    <col min="13547" max="13556" width="1.7109375" customWidth="1"/>
    <col min="13557" max="13557" width="3.5703125" customWidth="1"/>
    <col min="13558" max="13558" width="1.7109375" customWidth="1"/>
    <col min="13559" max="13559" width="5.28515625" customWidth="1"/>
    <col min="13560" max="13560" width="9.140625" customWidth="1"/>
    <col min="13569" max="13569" width="33" customWidth="1"/>
    <col min="13570" max="13570" width="49.5703125" customWidth="1"/>
    <col min="13571" max="13571" width="3.85546875" customWidth="1"/>
    <col min="13572" max="13572" width="8.85546875" customWidth="1"/>
    <col min="13573" max="13573" width="15.7109375" customWidth="1"/>
    <col min="13574" max="13574" width="5.7109375" customWidth="1"/>
    <col min="13575" max="13580" width="1.7109375" customWidth="1"/>
    <col min="13581" max="13581" width="0.7109375" customWidth="1"/>
    <col min="13582" max="13588" width="1.7109375" customWidth="1"/>
    <col min="13589" max="13589" width="2.5703125" customWidth="1"/>
    <col min="13590" max="13596" width="1.7109375" customWidth="1"/>
    <col min="13597" max="13597" width="3.5703125" customWidth="1"/>
    <col min="13598" max="13604" width="1.7109375" customWidth="1"/>
    <col min="13605" max="13605" width="3.42578125" customWidth="1"/>
    <col min="13606" max="13629" width="1.7109375" customWidth="1"/>
    <col min="13630" max="13630" width="4" customWidth="1"/>
    <col min="13631" max="13631" width="5.28515625" customWidth="1"/>
    <col min="13632" max="13636" width="1.7109375" customWidth="1"/>
    <col min="13637" max="13637" width="1" customWidth="1"/>
    <col min="13638" max="13638" width="1.7109375" customWidth="1"/>
    <col min="13639" max="13639" width="0.42578125" customWidth="1"/>
    <col min="13640" max="13640" width="3.7109375" customWidth="1"/>
    <col min="13641" max="13651" width="1.7109375" customWidth="1"/>
    <col min="13652" max="13787" width="11.42578125" customWidth="1"/>
    <col min="13788" max="13796" width="1.7109375" customWidth="1"/>
    <col min="13797" max="13798" width="3.140625" customWidth="1"/>
    <col min="13799" max="13799" width="1.7109375" customWidth="1"/>
    <col min="13800" max="13800" width="3.140625" customWidth="1"/>
    <col min="13801" max="13801" width="3" customWidth="1"/>
    <col min="13802" max="13802" width="4" customWidth="1"/>
    <col min="13803" max="13812" width="1.7109375" customWidth="1"/>
    <col min="13813" max="13813" width="3.5703125" customWidth="1"/>
    <col min="13814" max="13814" width="1.7109375" customWidth="1"/>
    <col min="13815" max="13815" width="5.28515625" customWidth="1"/>
    <col min="13816" max="13816" width="9.140625" customWidth="1"/>
    <col min="13825" max="13825" width="33" customWidth="1"/>
    <col min="13826" max="13826" width="49.5703125" customWidth="1"/>
    <col min="13827" max="13827" width="3.85546875" customWidth="1"/>
    <col min="13828" max="13828" width="8.85546875" customWidth="1"/>
    <col min="13829" max="13829" width="15.7109375" customWidth="1"/>
    <col min="13830" max="13830" width="5.7109375" customWidth="1"/>
    <col min="13831" max="13836" width="1.7109375" customWidth="1"/>
    <col min="13837" max="13837" width="0.7109375" customWidth="1"/>
    <col min="13838" max="13844" width="1.7109375" customWidth="1"/>
    <col min="13845" max="13845" width="2.5703125" customWidth="1"/>
    <col min="13846" max="13852" width="1.7109375" customWidth="1"/>
    <col min="13853" max="13853" width="3.5703125" customWidth="1"/>
    <col min="13854" max="13860" width="1.7109375" customWidth="1"/>
    <col min="13861" max="13861" width="3.42578125" customWidth="1"/>
    <col min="13862" max="13885" width="1.7109375" customWidth="1"/>
    <col min="13886" max="13886" width="4" customWidth="1"/>
    <col min="13887" max="13887" width="5.28515625" customWidth="1"/>
    <col min="13888" max="13892" width="1.7109375" customWidth="1"/>
    <col min="13893" max="13893" width="1" customWidth="1"/>
    <col min="13894" max="13894" width="1.7109375" customWidth="1"/>
    <col min="13895" max="13895" width="0.42578125" customWidth="1"/>
    <col min="13896" max="13896" width="3.7109375" customWidth="1"/>
    <col min="13897" max="13907" width="1.7109375" customWidth="1"/>
    <col min="13908" max="14043" width="11.42578125" customWidth="1"/>
    <col min="14044" max="14052" width="1.7109375" customWidth="1"/>
    <col min="14053" max="14054" width="3.140625" customWidth="1"/>
    <col min="14055" max="14055" width="1.7109375" customWidth="1"/>
    <col min="14056" max="14056" width="3.140625" customWidth="1"/>
    <col min="14057" max="14057" width="3" customWidth="1"/>
    <col min="14058" max="14058" width="4" customWidth="1"/>
    <col min="14059" max="14068" width="1.7109375" customWidth="1"/>
    <col min="14069" max="14069" width="3.5703125" customWidth="1"/>
    <col min="14070" max="14070" width="1.7109375" customWidth="1"/>
    <col min="14071" max="14071" width="5.28515625" customWidth="1"/>
    <col min="14072" max="14072" width="9.140625" customWidth="1"/>
    <col min="14081" max="14081" width="33" customWidth="1"/>
    <col min="14082" max="14082" width="49.5703125" customWidth="1"/>
    <col min="14083" max="14083" width="3.85546875" customWidth="1"/>
    <col min="14084" max="14084" width="8.85546875" customWidth="1"/>
    <col min="14085" max="14085" width="15.7109375" customWidth="1"/>
    <col min="14086" max="14086" width="5.7109375" customWidth="1"/>
    <col min="14087" max="14092" width="1.7109375" customWidth="1"/>
    <col min="14093" max="14093" width="0.7109375" customWidth="1"/>
    <col min="14094" max="14100" width="1.7109375" customWidth="1"/>
    <col min="14101" max="14101" width="2.5703125" customWidth="1"/>
    <col min="14102" max="14108" width="1.7109375" customWidth="1"/>
    <col min="14109" max="14109" width="3.5703125" customWidth="1"/>
    <col min="14110" max="14116" width="1.7109375" customWidth="1"/>
    <col min="14117" max="14117" width="3.42578125" customWidth="1"/>
    <col min="14118" max="14141" width="1.7109375" customWidth="1"/>
    <col min="14142" max="14142" width="4" customWidth="1"/>
    <col min="14143" max="14143" width="5.28515625" customWidth="1"/>
    <col min="14144" max="14148" width="1.7109375" customWidth="1"/>
    <col min="14149" max="14149" width="1" customWidth="1"/>
    <col min="14150" max="14150" width="1.7109375" customWidth="1"/>
    <col min="14151" max="14151" width="0.42578125" customWidth="1"/>
    <col min="14152" max="14152" width="3.7109375" customWidth="1"/>
    <col min="14153" max="14163" width="1.7109375" customWidth="1"/>
    <col min="14164" max="14299" width="11.42578125" customWidth="1"/>
    <col min="14300" max="14308" width="1.7109375" customWidth="1"/>
    <col min="14309" max="14310" width="3.140625" customWidth="1"/>
    <col min="14311" max="14311" width="1.7109375" customWidth="1"/>
    <col min="14312" max="14312" width="3.140625" customWidth="1"/>
    <col min="14313" max="14313" width="3" customWidth="1"/>
    <col min="14314" max="14314" width="4" customWidth="1"/>
    <col min="14315" max="14324" width="1.7109375" customWidth="1"/>
    <col min="14325" max="14325" width="3.5703125" customWidth="1"/>
    <col min="14326" max="14326" width="1.7109375" customWidth="1"/>
    <col min="14327" max="14327" width="5.28515625" customWidth="1"/>
    <col min="14328" max="14328" width="9.140625" customWidth="1"/>
    <col min="14337" max="14337" width="33" customWidth="1"/>
    <col min="14338" max="14338" width="49.5703125" customWidth="1"/>
    <col min="14339" max="14339" width="3.85546875" customWidth="1"/>
    <col min="14340" max="14340" width="8.85546875" customWidth="1"/>
    <col min="14341" max="14341" width="15.7109375" customWidth="1"/>
    <col min="14342" max="14342" width="5.7109375" customWidth="1"/>
    <col min="14343" max="14348" width="1.7109375" customWidth="1"/>
    <col min="14349" max="14349" width="0.7109375" customWidth="1"/>
    <col min="14350" max="14356" width="1.7109375" customWidth="1"/>
    <col min="14357" max="14357" width="2.5703125" customWidth="1"/>
    <col min="14358" max="14364" width="1.7109375" customWidth="1"/>
    <col min="14365" max="14365" width="3.5703125" customWidth="1"/>
    <col min="14366" max="14372" width="1.7109375" customWidth="1"/>
    <col min="14373" max="14373" width="3.42578125" customWidth="1"/>
    <col min="14374" max="14397" width="1.7109375" customWidth="1"/>
    <col min="14398" max="14398" width="4" customWidth="1"/>
    <col min="14399" max="14399" width="5.28515625" customWidth="1"/>
    <col min="14400" max="14404" width="1.7109375" customWidth="1"/>
    <col min="14405" max="14405" width="1" customWidth="1"/>
    <col min="14406" max="14406" width="1.7109375" customWidth="1"/>
    <col min="14407" max="14407" width="0.42578125" customWidth="1"/>
    <col min="14408" max="14408" width="3.7109375" customWidth="1"/>
    <col min="14409" max="14419" width="1.7109375" customWidth="1"/>
    <col min="14420" max="14555" width="11.42578125" customWidth="1"/>
    <col min="14556" max="14564" width="1.7109375" customWidth="1"/>
    <col min="14565" max="14566" width="3.140625" customWidth="1"/>
    <col min="14567" max="14567" width="1.7109375" customWidth="1"/>
    <col min="14568" max="14568" width="3.140625" customWidth="1"/>
    <col min="14569" max="14569" width="3" customWidth="1"/>
    <col min="14570" max="14570" width="4" customWidth="1"/>
    <col min="14571" max="14580" width="1.7109375" customWidth="1"/>
    <col min="14581" max="14581" width="3.5703125" customWidth="1"/>
    <col min="14582" max="14582" width="1.7109375" customWidth="1"/>
    <col min="14583" max="14583" width="5.28515625" customWidth="1"/>
    <col min="14584" max="14584" width="9.140625" customWidth="1"/>
    <col min="14593" max="14593" width="33" customWidth="1"/>
    <col min="14594" max="14594" width="49.5703125" customWidth="1"/>
    <col min="14595" max="14595" width="3.85546875" customWidth="1"/>
    <col min="14596" max="14596" width="8.85546875" customWidth="1"/>
    <col min="14597" max="14597" width="15.7109375" customWidth="1"/>
    <col min="14598" max="14598" width="5.7109375" customWidth="1"/>
    <col min="14599" max="14604" width="1.7109375" customWidth="1"/>
    <col min="14605" max="14605" width="0.7109375" customWidth="1"/>
    <col min="14606" max="14612" width="1.7109375" customWidth="1"/>
    <col min="14613" max="14613" width="2.5703125" customWidth="1"/>
    <col min="14614" max="14620" width="1.7109375" customWidth="1"/>
    <col min="14621" max="14621" width="3.5703125" customWidth="1"/>
    <col min="14622" max="14628" width="1.7109375" customWidth="1"/>
    <col min="14629" max="14629" width="3.42578125" customWidth="1"/>
    <col min="14630" max="14653" width="1.7109375" customWidth="1"/>
    <col min="14654" max="14654" width="4" customWidth="1"/>
    <col min="14655" max="14655" width="5.28515625" customWidth="1"/>
    <col min="14656" max="14660" width="1.7109375" customWidth="1"/>
    <col min="14661" max="14661" width="1" customWidth="1"/>
    <col min="14662" max="14662" width="1.7109375" customWidth="1"/>
    <col min="14663" max="14663" width="0.42578125" customWidth="1"/>
    <col min="14664" max="14664" width="3.7109375" customWidth="1"/>
    <col min="14665" max="14675" width="1.7109375" customWidth="1"/>
    <col min="14676" max="14811" width="11.42578125" customWidth="1"/>
    <col min="14812" max="14820" width="1.7109375" customWidth="1"/>
    <col min="14821" max="14822" width="3.140625" customWidth="1"/>
    <col min="14823" max="14823" width="1.7109375" customWidth="1"/>
    <col min="14824" max="14824" width="3.140625" customWidth="1"/>
    <col min="14825" max="14825" width="3" customWidth="1"/>
    <col min="14826" max="14826" width="4" customWidth="1"/>
    <col min="14827" max="14836" width="1.7109375" customWidth="1"/>
    <col min="14837" max="14837" width="3.5703125" customWidth="1"/>
    <col min="14838" max="14838" width="1.7109375" customWidth="1"/>
    <col min="14839" max="14839" width="5.28515625" customWidth="1"/>
    <col min="14840" max="14840" width="9.140625" customWidth="1"/>
    <col min="14849" max="14849" width="33" customWidth="1"/>
    <col min="14850" max="14850" width="49.5703125" customWidth="1"/>
    <col min="14851" max="14851" width="3.85546875" customWidth="1"/>
    <col min="14852" max="14852" width="8.85546875" customWidth="1"/>
    <col min="14853" max="14853" width="15.7109375" customWidth="1"/>
    <col min="14854" max="14854" width="5.7109375" customWidth="1"/>
    <col min="14855" max="14860" width="1.7109375" customWidth="1"/>
    <col min="14861" max="14861" width="0.7109375" customWidth="1"/>
    <col min="14862" max="14868" width="1.7109375" customWidth="1"/>
    <col min="14869" max="14869" width="2.5703125" customWidth="1"/>
    <col min="14870" max="14876" width="1.7109375" customWidth="1"/>
    <col min="14877" max="14877" width="3.5703125" customWidth="1"/>
    <col min="14878" max="14884" width="1.7109375" customWidth="1"/>
    <col min="14885" max="14885" width="3.42578125" customWidth="1"/>
    <col min="14886" max="14909" width="1.7109375" customWidth="1"/>
    <col min="14910" max="14910" width="4" customWidth="1"/>
    <col min="14911" max="14911" width="5.28515625" customWidth="1"/>
    <col min="14912" max="14916" width="1.7109375" customWidth="1"/>
    <col min="14917" max="14917" width="1" customWidth="1"/>
    <col min="14918" max="14918" width="1.7109375" customWidth="1"/>
    <col min="14919" max="14919" width="0.42578125" customWidth="1"/>
    <col min="14920" max="14920" width="3.7109375" customWidth="1"/>
    <col min="14921" max="14931" width="1.7109375" customWidth="1"/>
    <col min="14932" max="15067" width="11.42578125" customWidth="1"/>
    <col min="15068" max="15076" width="1.7109375" customWidth="1"/>
    <col min="15077" max="15078" width="3.140625" customWidth="1"/>
    <col min="15079" max="15079" width="1.7109375" customWidth="1"/>
    <col min="15080" max="15080" width="3.140625" customWidth="1"/>
    <col min="15081" max="15081" width="3" customWidth="1"/>
    <col min="15082" max="15082" width="4" customWidth="1"/>
    <col min="15083" max="15092" width="1.7109375" customWidth="1"/>
    <col min="15093" max="15093" width="3.5703125" customWidth="1"/>
    <col min="15094" max="15094" width="1.7109375" customWidth="1"/>
    <col min="15095" max="15095" width="5.28515625" customWidth="1"/>
    <col min="15096" max="15096" width="9.140625" customWidth="1"/>
    <col min="15105" max="15105" width="33" customWidth="1"/>
    <col min="15106" max="15106" width="49.5703125" customWidth="1"/>
    <col min="15107" max="15107" width="3.85546875" customWidth="1"/>
    <col min="15108" max="15108" width="8.85546875" customWidth="1"/>
    <col min="15109" max="15109" width="15.7109375" customWidth="1"/>
    <col min="15110" max="15110" width="5.7109375" customWidth="1"/>
    <col min="15111" max="15116" width="1.7109375" customWidth="1"/>
    <col min="15117" max="15117" width="0.7109375" customWidth="1"/>
    <col min="15118" max="15124" width="1.7109375" customWidth="1"/>
    <col min="15125" max="15125" width="2.5703125" customWidth="1"/>
    <col min="15126" max="15132" width="1.7109375" customWidth="1"/>
    <col min="15133" max="15133" width="3.5703125" customWidth="1"/>
    <col min="15134" max="15140" width="1.7109375" customWidth="1"/>
    <col min="15141" max="15141" width="3.42578125" customWidth="1"/>
    <col min="15142" max="15165" width="1.7109375" customWidth="1"/>
    <col min="15166" max="15166" width="4" customWidth="1"/>
    <col min="15167" max="15167" width="5.28515625" customWidth="1"/>
    <col min="15168" max="15172" width="1.7109375" customWidth="1"/>
    <col min="15173" max="15173" width="1" customWidth="1"/>
    <col min="15174" max="15174" width="1.7109375" customWidth="1"/>
    <col min="15175" max="15175" width="0.42578125" customWidth="1"/>
    <col min="15176" max="15176" width="3.7109375" customWidth="1"/>
    <col min="15177" max="15187" width="1.7109375" customWidth="1"/>
    <col min="15188" max="15323" width="11.42578125" customWidth="1"/>
    <col min="15324" max="15332" width="1.7109375" customWidth="1"/>
    <col min="15333" max="15334" width="3.140625" customWidth="1"/>
    <col min="15335" max="15335" width="1.7109375" customWidth="1"/>
    <col min="15336" max="15336" width="3.140625" customWidth="1"/>
    <col min="15337" max="15337" width="3" customWidth="1"/>
    <col min="15338" max="15338" width="4" customWidth="1"/>
    <col min="15339" max="15348" width="1.7109375" customWidth="1"/>
    <col min="15349" max="15349" width="3.5703125" customWidth="1"/>
    <col min="15350" max="15350" width="1.7109375" customWidth="1"/>
    <col min="15351" max="15351" width="5.28515625" customWidth="1"/>
    <col min="15352" max="15352" width="9.140625" customWidth="1"/>
    <col min="15361" max="15361" width="33" customWidth="1"/>
    <col min="15362" max="15362" width="49.5703125" customWidth="1"/>
    <col min="15363" max="15363" width="3.85546875" customWidth="1"/>
    <col min="15364" max="15364" width="8.85546875" customWidth="1"/>
    <col min="15365" max="15365" width="15.7109375" customWidth="1"/>
    <col min="15366" max="15366" width="5.7109375" customWidth="1"/>
    <col min="15367" max="15372" width="1.7109375" customWidth="1"/>
    <col min="15373" max="15373" width="0.7109375" customWidth="1"/>
    <col min="15374" max="15380" width="1.7109375" customWidth="1"/>
    <col min="15381" max="15381" width="2.5703125" customWidth="1"/>
    <col min="15382" max="15388" width="1.7109375" customWidth="1"/>
    <col min="15389" max="15389" width="3.5703125" customWidth="1"/>
    <col min="15390" max="15396" width="1.7109375" customWidth="1"/>
    <col min="15397" max="15397" width="3.42578125" customWidth="1"/>
    <col min="15398" max="15421" width="1.7109375" customWidth="1"/>
    <col min="15422" max="15422" width="4" customWidth="1"/>
    <col min="15423" max="15423" width="5.28515625" customWidth="1"/>
    <col min="15424" max="15428" width="1.7109375" customWidth="1"/>
    <col min="15429" max="15429" width="1" customWidth="1"/>
    <col min="15430" max="15430" width="1.7109375" customWidth="1"/>
    <col min="15431" max="15431" width="0.42578125" customWidth="1"/>
    <col min="15432" max="15432" width="3.7109375" customWidth="1"/>
    <col min="15433" max="15443" width="1.7109375" customWidth="1"/>
    <col min="15444" max="15579" width="11.42578125" customWidth="1"/>
    <col min="15580" max="15588" width="1.7109375" customWidth="1"/>
    <col min="15589" max="15590" width="3.140625" customWidth="1"/>
    <col min="15591" max="15591" width="1.7109375" customWidth="1"/>
    <col min="15592" max="15592" width="3.140625" customWidth="1"/>
    <col min="15593" max="15593" width="3" customWidth="1"/>
    <col min="15594" max="15594" width="4" customWidth="1"/>
    <col min="15595" max="15604" width="1.7109375" customWidth="1"/>
    <col min="15605" max="15605" width="3.5703125" customWidth="1"/>
    <col min="15606" max="15606" width="1.7109375" customWidth="1"/>
    <col min="15607" max="15607" width="5.28515625" customWidth="1"/>
    <col min="15608" max="15608" width="9.140625" customWidth="1"/>
    <col min="15617" max="15617" width="33" customWidth="1"/>
    <col min="15618" max="15618" width="49.5703125" customWidth="1"/>
    <col min="15619" max="15619" width="3.85546875" customWidth="1"/>
    <col min="15620" max="15620" width="8.85546875" customWidth="1"/>
    <col min="15621" max="15621" width="15.7109375" customWidth="1"/>
    <col min="15622" max="15622" width="5.7109375" customWidth="1"/>
    <col min="15623" max="15628" width="1.7109375" customWidth="1"/>
    <col min="15629" max="15629" width="0.7109375" customWidth="1"/>
    <col min="15630" max="15636" width="1.7109375" customWidth="1"/>
    <col min="15637" max="15637" width="2.5703125" customWidth="1"/>
    <col min="15638" max="15644" width="1.7109375" customWidth="1"/>
    <col min="15645" max="15645" width="3.5703125" customWidth="1"/>
    <col min="15646" max="15652" width="1.7109375" customWidth="1"/>
    <col min="15653" max="15653" width="3.42578125" customWidth="1"/>
    <col min="15654" max="15677" width="1.7109375" customWidth="1"/>
    <col min="15678" max="15678" width="4" customWidth="1"/>
    <col min="15679" max="15679" width="5.28515625" customWidth="1"/>
    <col min="15680" max="15684" width="1.7109375" customWidth="1"/>
    <col min="15685" max="15685" width="1" customWidth="1"/>
    <col min="15686" max="15686" width="1.7109375" customWidth="1"/>
    <col min="15687" max="15687" width="0.42578125" customWidth="1"/>
    <col min="15688" max="15688" width="3.7109375" customWidth="1"/>
    <col min="15689" max="15699" width="1.7109375" customWidth="1"/>
    <col min="15700" max="15835" width="11.42578125" customWidth="1"/>
    <col min="15836" max="15844" width="1.7109375" customWidth="1"/>
    <col min="15845" max="15846" width="3.140625" customWidth="1"/>
    <col min="15847" max="15847" width="1.7109375" customWidth="1"/>
    <col min="15848" max="15848" width="3.140625" customWidth="1"/>
    <col min="15849" max="15849" width="3" customWidth="1"/>
    <col min="15850" max="15850" width="4" customWidth="1"/>
    <col min="15851" max="15860" width="1.7109375" customWidth="1"/>
    <col min="15861" max="15861" width="3.5703125" customWidth="1"/>
    <col min="15862" max="15862" width="1.7109375" customWidth="1"/>
    <col min="15863" max="15863" width="5.28515625" customWidth="1"/>
    <col min="15864" max="15864" width="9.140625" customWidth="1"/>
    <col min="15873" max="15873" width="33" customWidth="1"/>
    <col min="15874" max="15874" width="49.5703125" customWidth="1"/>
    <col min="15875" max="15875" width="3.85546875" customWidth="1"/>
    <col min="15876" max="15876" width="8.85546875" customWidth="1"/>
    <col min="15877" max="15877" width="15.7109375" customWidth="1"/>
    <col min="15878" max="15878" width="5.7109375" customWidth="1"/>
    <col min="15879" max="15884" width="1.7109375" customWidth="1"/>
    <col min="15885" max="15885" width="0.7109375" customWidth="1"/>
    <col min="15886" max="15892" width="1.7109375" customWidth="1"/>
    <col min="15893" max="15893" width="2.5703125" customWidth="1"/>
    <col min="15894" max="15900" width="1.7109375" customWidth="1"/>
    <col min="15901" max="15901" width="3.5703125" customWidth="1"/>
    <col min="15902" max="15908" width="1.7109375" customWidth="1"/>
    <col min="15909" max="15909" width="3.42578125" customWidth="1"/>
    <col min="15910" max="15933" width="1.7109375" customWidth="1"/>
    <col min="15934" max="15934" width="4" customWidth="1"/>
    <col min="15935" max="15935" width="5.28515625" customWidth="1"/>
    <col min="15936" max="15940" width="1.7109375" customWidth="1"/>
    <col min="15941" max="15941" width="1" customWidth="1"/>
    <col min="15942" max="15942" width="1.7109375" customWidth="1"/>
    <col min="15943" max="15943" width="0.42578125" customWidth="1"/>
    <col min="15944" max="15944" width="3.7109375" customWidth="1"/>
    <col min="15945" max="15955" width="1.7109375" customWidth="1"/>
    <col min="15956" max="16091" width="11.42578125" customWidth="1"/>
    <col min="16092" max="16100" width="1.7109375" customWidth="1"/>
    <col min="16101" max="16102" width="3.140625" customWidth="1"/>
    <col min="16103" max="16103" width="1.7109375" customWidth="1"/>
    <col min="16104" max="16104" width="3.140625" customWidth="1"/>
    <col min="16105" max="16105" width="3" customWidth="1"/>
    <col min="16106" max="16106" width="4" customWidth="1"/>
    <col min="16107" max="16116" width="1.7109375" customWidth="1"/>
    <col min="16117" max="16117" width="3.5703125" customWidth="1"/>
    <col min="16118" max="16118" width="1.7109375" customWidth="1"/>
    <col min="16119" max="16119" width="5.28515625" customWidth="1"/>
    <col min="16120" max="16120" width="9.140625" customWidth="1"/>
    <col min="16129" max="16129" width="33" customWidth="1"/>
    <col min="16130" max="16130" width="49.5703125" customWidth="1"/>
    <col min="16131" max="16131" width="3.85546875" customWidth="1"/>
    <col min="16132" max="16132" width="8.85546875" customWidth="1"/>
    <col min="16133" max="16133" width="15.7109375" customWidth="1"/>
    <col min="16134" max="16134" width="5.7109375" customWidth="1"/>
    <col min="16135" max="16140" width="1.7109375" customWidth="1"/>
    <col min="16141" max="16141" width="0.7109375" customWidth="1"/>
    <col min="16142" max="16148" width="1.7109375" customWidth="1"/>
    <col min="16149" max="16149" width="2.5703125" customWidth="1"/>
    <col min="16150" max="16156" width="1.7109375" customWidth="1"/>
    <col min="16157" max="16157" width="3.5703125" customWidth="1"/>
    <col min="16158" max="16164" width="1.7109375" customWidth="1"/>
    <col min="16165" max="16165" width="3.42578125" customWidth="1"/>
    <col min="16166" max="16189" width="1.7109375" customWidth="1"/>
    <col min="16190" max="16190" width="4" customWidth="1"/>
    <col min="16191" max="16191" width="5.28515625" customWidth="1"/>
    <col min="16192" max="16196" width="1.7109375" customWidth="1"/>
    <col min="16197" max="16197" width="1" customWidth="1"/>
    <col min="16198" max="16198" width="1.7109375" customWidth="1"/>
    <col min="16199" max="16199" width="0.42578125" customWidth="1"/>
    <col min="16200" max="16200" width="3.7109375" customWidth="1"/>
    <col min="16201" max="16211" width="1.7109375" customWidth="1"/>
    <col min="16212" max="16347" width="11.42578125" customWidth="1"/>
    <col min="16348" max="16356" width="1.7109375" customWidth="1"/>
    <col min="16357" max="16358" width="3.140625" customWidth="1"/>
    <col min="16359" max="16359" width="1.7109375" customWidth="1"/>
    <col min="16360" max="16360" width="3.140625" customWidth="1"/>
    <col min="16361" max="16361" width="3" customWidth="1"/>
    <col min="16362" max="16362" width="4" customWidth="1"/>
    <col min="16363" max="16372" width="1.7109375" customWidth="1"/>
    <col min="16373" max="16373" width="3.5703125" customWidth="1"/>
    <col min="16374" max="16374" width="1.7109375" customWidth="1"/>
    <col min="16375" max="16375" width="5.28515625" customWidth="1"/>
    <col min="16376" max="16376" width="9.140625" customWidth="1"/>
  </cols>
  <sheetData>
    <row r="1" spans="1:88" ht="24" customHeight="1" thickTop="1" x14ac:dyDescent="0.25">
      <c r="A1" s="682" t="s">
        <v>1936</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4"/>
    </row>
    <row r="2" spans="1:88" ht="17.25" customHeight="1" x14ac:dyDescent="0.25">
      <c r="A2" s="494"/>
      <c r="B2" s="685" t="s">
        <v>1935</v>
      </c>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6"/>
    </row>
    <row r="3" spans="1:88" s="1" customFormat="1" ht="3" customHeight="1" x14ac:dyDescent="0.25">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6"/>
      <c r="BR3" s="86"/>
      <c r="BS3" s="86"/>
      <c r="BT3" s="87"/>
    </row>
    <row r="4" spans="1:88" ht="15" customHeight="1" x14ac:dyDescent="0.25">
      <c r="A4" s="686" t="s">
        <v>1038</v>
      </c>
      <c r="B4" s="687" t="s">
        <v>1039</v>
      </c>
      <c r="C4" s="690" t="s">
        <v>39</v>
      </c>
      <c r="D4" s="691" t="s">
        <v>1043</v>
      </c>
      <c r="E4" s="692" t="s">
        <v>1042</v>
      </c>
      <c r="F4" s="693"/>
      <c r="G4" s="693"/>
      <c r="H4" s="693"/>
      <c r="I4" s="693"/>
      <c r="J4" s="693"/>
      <c r="K4" s="693"/>
      <c r="L4" s="693"/>
      <c r="M4" s="694"/>
      <c r="N4" s="692">
        <v>131</v>
      </c>
      <c r="O4" s="693"/>
      <c r="P4" s="693"/>
      <c r="Q4" s="693"/>
      <c r="R4" s="693"/>
      <c r="S4" s="693"/>
      <c r="T4" s="693"/>
      <c r="U4" s="694"/>
      <c r="V4" s="692">
        <v>132</v>
      </c>
      <c r="W4" s="693"/>
      <c r="X4" s="693"/>
      <c r="Y4" s="693"/>
      <c r="Z4" s="693"/>
      <c r="AA4" s="693"/>
      <c r="AB4" s="693"/>
      <c r="AC4" s="694"/>
      <c r="AD4" s="692">
        <v>132</v>
      </c>
      <c r="AE4" s="693"/>
      <c r="AF4" s="693"/>
      <c r="AG4" s="693"/>
      <c r="AH4" s="693"/>
      <c r="AI4" s="693"/>
      <c r="AJ4" s="693"/>
      <c r="AK4" s="694"/>
      <c r="AL4" s="692">
        <v>133</v>
      </c>
      <c r="AM4" s="693"/>
      <c r="AN4" s="693"/>
      <c r="AO4" s="693"/>
      <c r="AP4" s="693"/>
      <c r="AQ4" s="693"/>
      <c r="AR4" s="693"/>
      <c r="AS4" s="694"/>
      <c r="AT4" s="692">
        <v>134</v>
      </c>
      <c r="AU4" s="693"/>
      <c r="AV4" s="693"/>
      <c r="AW4" s="693"/>
      <c r="AX4" s="693"/>
      <c r="AY4" s="693"/>
      <c r="AZ4" s="693"/>
      <c r="BA4" s="693"/>
      <c r="BB4" s="694"/>
      <c r="BC4" s="699" t="s">
        <v>1559</v>
      </c>
      <c r="BD4" s="700"/>
      <c r="BE4" s="700"/>
      <c r="BF4" s="700"/>
      <c r="BG4" s="700"/>
      <c r="BH4" s="700"/>
      <c r="BI4" s="700"/>
      <c r="BJ4" s="701"/>
      <c r="BK4" s="699" t="s">
        <v>1560</v>
      </c>
      <c r="BL4" s="700"/>
      <c r="BM4" s="700"/>
      <c r="BN4" s="700"/>
      <c r="BO4" s="700"/>
      <c r="BP4" s="700"/>
      <c r="BQ4" s="700"/>
      <c r="BR4" s="700"/>
      <c r="BS4" s="700"/>
      <c r="BT4" s="708"/>
    </row>
    <row r="5" spans="1:88" ht="12.75" customHeight="1" x14ac:dyDescent="0.25">
      <c r="A5" s="686"/>
      <c r="B5" s="688"/>
      <c r="C5" s="690"/>
      <c r="D5" s="691"/>
      <c r="E5" s="689" t="s">
        <v>1040</v>
      </c>
      <c r="F5" s="711"/>
      <c r="G5" s="711"/>
      <c r="H5" s="711"/>
      <c r="I5" s="711"/>
      <c r="J5" s="711"/>
      <c r="K5" s="711"/>
      <c r="L5" s="711"/>
      <c r="M5" s="712"/>
      <c r="N5" s="702" t="s">
        <v>1044</v>
      </c>
      <c r="O5" s="703"/>
      <c r="P5" s="703"/>
      <c r="Q5" s="703"/>
      <c r="R5" s="703"/>
      <c r="S5" s="703"/>
      <c r="T5" s="703"/>
      <c r="U5" s="704"/>
      <c r="V5" s="702" t="s">
        <v>1561</v>
      </c>
      <c r="W5" s="703"/>
      <c r="X5" s="703"/>
      <c r="Y5" s="703"/>
      <c r="Z5" s="703"/>
      <c r="AA5" s="703"/>
      <c r="AB5" s="703"/>
      <c r="AC5" s="704"/>
      <c r="AD5" s="702" t="s">
        <v>1563</v>
      </c>
      <c r="AE5" s="703"/>
      <c r="AF5" s="703"/>
      <c r="AG5" s="703"/>
      <c r="AH5" s="703"/>
      <c r="AI5" s="703"/>
      <c r="AJ5" s="703"/>
      <c r="AK5" s="704"/>
      <c r="AL5" s="702" t="s">
        <v>1558</v>
      </c>
      <c r="AM5" s="713"/>
      <c r="AN5" s="713"/>
      <c r="AO5" s="713"/>
      <c r="AP5" s="713"/>
      <c r="AQ5" s="713"/>
      <c r="AR5" s="713"/>
      <c r="AS5" s="714"/>
      <c r="AT5" s="688" t="s">
        <v>361</v>
      </c>
      <c r="AU5" s="713"/>
      <c r="AV5" s="713"/>
      <c r="AW5" s="713"/>
      <c r="AX5" s="713"/>
      <c r="AY5" s="713"/>
      <c r="AZ5" s="713"/>
      <c r="BA5" s="713"/>
      <c r="BB5" s="714"/>
      <c r="BC5" s="702"/>
      <c r="BD5" s="703"/>
      <c r="BE5" s="703"/>
      <c r="BF5" s="703"/>
      <c r="BG5" s="703"/>
      <c r="BH5" s="703"/>
      <c r="BI5" s="703"/>
      <c r="BJ5" s="704"/>
      <c r="BK5" s="702"/>
      <c r="BL5" s="703"/>
      <c r="BM5" s="703"/>
      <c r="BN5" s="703"/>
      <c r="BO5" s="703"/>
      <c r="BP5" s="703"/>
      <c r="BQ5" s="703"/>
      <c r="BR5" s="703"/>
      <c r="BS5" s="703"/>
      <c r="BT5" s="709"/>
    </row>
    <row r="6" spans="1:88" ht="44.25" customHeight="1" x14ac:dyDescent="0.25">
      <c r="A6" s="686"/>
      <c r="B6" s="689"/>
      <c r="C6" s="690"/>
      <c r="D6" s="691"/>
      <c r="E6" s="497" t="s">
        <v>1041</v>
      </c>
      <c r="F6" s="695" t="s">
        <v>6</v>
      </c>
      <c r="G6" s="695"/>
      <c r="H6" s="695"/>
      <c r="I6" s="695"/>
      <c r="J6" s="695"/>
      <c r="K6" s="695"/>
      <c r="L6" s="695"/>
      <c r="M6" s="695"/>
      <c r="N6" s="696" t="s">
        <v>1562</v>
      </c>
      <c r="O6" s="697"/>
      <c r="P6" s="697"/>
      <c r="Q6" s="697"/>
      <c r="R6" s="697"/>
      <c r="S6" s="697"/>
      <c r="T6" s="697"/>
      <c r="U6" s="698"/>
      <c r="V6" s="705"/>
      <c r="W6" s="706"/>
      <c r="X6" s="706"/>
      <c r="Y6" s="706"/>
      <c r="Z6" s="706"/>
      <c r="AA6" s="706"/>
      <c r="AB6" s="706"/>
      <c r="AC6" s="707"/>
      <c r="AD6" s="705"/>
      <c r="AE6" s="706"/>
      <c r="AF6" s="706"/>
      <c r="AG6" s="706"/>
      <c r="AH6" s="706"/>
      <c r="AI6" s="706"/>
      <c r="AJ6" s="706"/>
      <c r="AK6" s="707"/>
      <c r="AL6" s="689"/>
      <c r="AM6" s="711"/>
      <c r="AN6" s="711"/>
      <c r="AO6" s="711"/>
      <c r="AP6" s="711"/>
      <c r="AQ6" s="711"/>
      <c r="AR6" s="711"/>
      <c r="AS6" s="712"/>
      <c r="AT6" s="689"/>
      <c r="AU6" s="711"/>
      <c r="AV6" s="711"/>
      <c r="AW6" s="711"/>
      <c r="AX6" s="711"/>
      <c r="AY6" s="711"/>
      <c r="AZ6" s="711"/>
      <c r="BA6" s="711"/>
      <c r="BB6" s="712"/>
      <c r="BC6" s="705"/>
      <c r="BD6" s="706"/>
      <c r="BE6" s="706"/>
      <c r="BF6" s="706"/>
      <c r="BG6" s="706"/>
      <c r="BH6" s="706"/>
      <c r="BI6" s="706"/>
      <c r="BJ6" s="707"/>
      <c r="BK6" s="705"/>
      <c r="BL6" s="706"/>
      <c r="BM6" s="706"/>
      <c r="BN6" s="706"/>
      <c r="BO6" s="706"/>
      <c r="BP6" s="706"/>
      <c r="BQ6" s="706"/>
      <c r="BR6" s="706"/>
      <c r="BS6" s="706"/>
      <c r="BT6" s="710"/>
    </row>
    <row r="7" spans="1:88" s="2" customFormat="1" ht="18" customHeight="1" x14ac:dyDescent="0.25">
      <c r="A7" s="503" t="s">
        <v>2107</v>
      </c>
      <c r="B7" s="503" t="s">
        <v>1873</v>
      </c>
      <c r="C7" s="498">
        <v>1</v>
      </c>
      <c r="D7" s="503">
        <v>15</v>
      </c>
      <c r="E7" s="499">
        <v>533025</v>
      </c>
      <c r="F7" s="679">
        <f t="shared" ref="F7:F9" si="0">E7*12</f>
        <v>6396300</v>
      </c>
      <c r="G7" s="679"/>
      <c r="H7" s="679"/>
      <c r="I7" s="679"/>
      <c r="J7" s="679"/>
      <c r="K7" s="679"/>
      <c r="L7" s="679"/>
      <c r="M7" s="679"/>
      <c r="N7" s="680"/>
      <c r="O7" s="680"/>
      <c r="P7" s="680"/>
      <c r="Q7" s="680"/>
      <c r="R7" s="680"/>
      <c r="S7" s="680"/>
      <c r="T7" s="680"/>
      <c r="U7" s="680"/>
      <c r="V7" s="680">
        <f>E7/30*5</f>
        <v>88837.5</v>
      </c>
      <c r="W7" s="680"/>
      <c r="X7" s="680"/>
      <c r="Y7" s="680"/>
      <c r="Z7" s="680"/>
      <c r="AA7" s="680"/>
      <c r="AB7" s="680"/>
      <c r="AC7" s="680"/>
      <c r="AD7" s="680">
        <f>E7/30*50</f>
        <v>888375</v>
      </c>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79">
        <f>F7+V7+AD7</f>
        <v>7373512.5</v>
      </c>
      <c r="BL7" s="679"/>
      <c r="BM7" s="679"/>
      <c r="BN7" s="679"/>
      <c r="BO7" s="679"/>
      <c r="BP7" s="679"/>
      <c r="BQ7" s="679"/>
      <c r="BR7" s="679"/>
      <c r="BS7" s="679"/>
      <c r="BT7" s="681"/>
    </row>
    <row r="8" spans="1:88" s="2" customFormat="1" ht="18" customHeight="1" x14ac:dyDescent="0.25">
      <c r="A8" s="503" t="s">
        <v>2106</v>
      </c>
      <c r="B8" s="503" t="s">
        <v>2109</v>
      </c>
      <c r="C8" s="498">
        <v>1</v>
      </c>
      <c r="D8" s="503">
        <v>1</v>
      </c>
      <c r="E8" s="499">
        <v>63036</v>
      </c>
      <c r="F8" s="679">
        <f t="shared" si="0"/>
        <v>756432</v>
      </c>
      <c r="G8" s="679"/>
      <c r="H8" s="679"/>
      <c r="I8" s="679"/>
      <c r="J8" s="679"/>
      <c r="K8" s="679"/>
      <c r="L8" s="679"/>
      <c r="M8" s="679"/>
      <c r="N8" s="680"/>
      <c r="O8" s="680"/>
      <c r="P8" s="680"/>
      <c r="Q8" s="680"/>
      <c r="R8" s="680"/>
      <c r="S8" s="680"/>
      <c r="T8" s="680"/>
      <c r="U8" s="680"/>
      <c r="V8" s="680">
        <f t="shared" ref="V8:V9" si="1">E8/30*5</f>
        <v>10506</v>
      </c>
      <c r="W8" s="680"/>
      <c r="X8" s="680"/>
      <c r="Y8" s="680"/>
      <c r="Z8" s="680"/>
      <c r="AA8" s="680"/>
      <c r="AB8" s="680"/>
      <c r="AC8" s="680"/>
      <c r="AD8" s="680">
        <f t="shared" ref="AD8:AD10" si="2">E8/30*50</f>
        <v>105059.99999999999</v>
      </c>
      <c r="AE8" s="680"/>
      <c r="AF8" s="680"/>
      <c r="AG8" s="680"/>
      <c r="AH8" s="680"/>
      <c r="AI8" s="680"/>
      <c r="AJ8" s="680"/>
      <c r="AK8" s="680"/>
      <c r="AL8" s="680"/>
      <c r="AM8" s="680"/>
      <c r="AN8" s="680"/>
      <c r="AO8" s="680"/>
      <c r="AP8" s="680"/>
      <c r="AQ8" s="680"/>
      <c r="AR8" s="680"/>
      <c r="AS8" s="680"/>
      <c r="AT8" s="680"/>
      <c r="AU8" s="680"/>
      <c r="AV8" s="680"/>
      <c r="AW8" s="680"/>
      <c r="AX8" s="680"/>
      <c r="AY8" s="680"/>
      <c r="AZ8" s="680"/>
      <c r="BA8" s="680"/>
      <c r="BB8" s="680"/>
      <c r="BC8" s="680"/>
      <c r="BD8" s="680"/>
      <c r="BE8" s="680"/>
      <c r="BF8" s="680"/>
      <c r="BG8" s="680"/>
      <c r="BH8" s="680"/>
      <c r="BI8" s="680"/>
      <c r="BJ8" s="680"/>
      <c r="BK8" s="679">
        <f t="shared" ref="BK8:BK71" si="3">F8+V8+AD8</f>
        <v>871998</v>
      </c>
      <c r="BL8" s="679"/>
      <c r="BM8" s="679"/>
      <c r="BN8" s="679"/>
      <c r="BO8" s="679"/>
      <c r="BP8" s="679"/>
      <c r="BQ8" s="679"/>
      <c r="BR8" s="679"/>
      <c r="BS8" s="679"/>
      <c r="BT8" s="681"/>
    </row>
    <row r="9" spans="1:88" s="2" customFormat="1" ht="18" customHeight="1" x14ac:dyDescent="0.25">
      <c r="A9" s="503" t="s">
        <v>2108</v>
      </c>
      <c r="B9" s="503" t="s">
        <v>2110</v>
      </c>
      <c r="C9" s="498">
        <v>1</v>
      </c>
      <c r="D9" s="503">
        <v>1</v>
      </c>
      <c r="E9" s="499">
        <v>35535</v>
      </c>
      <c r="F9" s="679">
        <f t="shared" si="0"/>
        <v>426420</v>
      </c>
      <c r="G9" s="679"/>
      <c r="H9" s="679"/>
      <c r="I9" s="679"/>
      <c r="J9" s="679"/>
      <c r="K9" s="679"/>
      <c r="L9" s="679"/>
      <c r="M9" s="679"/>
      <c r="N9" s="680"/>
      <c r="O9" s="680"/>
      <c r="P9" s="680"/>
      <c r="Q9" s="680"/>
      <c r="R9" s="680"/>
      <c r="S9" s="680"/>
      <c r="T9" s="680"/>
      <c r="U9" s="680"/>
      <c r="V9" s="680">
        <f t="shared" si="1"/>
        <v>5922.5</v>
      </c>
      <c r="W9" s="680"/>
      <c r="X9" s="680"/>
      <c r="Y9" s="680"/>
      <c r="Z9" s="680"/>
      <c r="AA9" s="680"/>
      <c r="AB9" s="680"/>
      <c r="AC9" s="680"/>
      <c r="AD9" s="680">
        <f t="shared" si="2"/>
        <v>59225</v>
      </c>
      <c r="AE9" s="680"/>
      <c r="AF9" s="680"/>
      <c r="AG9" s="680"/>
      <c r="AH9" s="680"/>
      <c r="AI9" s="680"/>
      <c r="AJ9" s="680"/>
      <c r="AK9" s="680"/>
      <c r="AL9" s="680"/>
      <c r="AM9" s="680"/>
      <c r="AN9" s="680"/>
      <c r="AO9" s="680"/>
      <c r="AP9" s="680"/>
      <c r="AQ9" s="680"/>
      <c r="AR9" s="680"/>
      <c r="AS9" s="680"/>
      <c r="AT9" s="680"/>
      <c r="AU9" s="680"/>
      <c r="AV9" s="680"/>
      <c r="AW9" s="680"/>
      <c r="AX9" s="680"/>
      <c r="AY9" s="680"/>
      <c r="AZ9" s="680"/>
      <c r="BA9" s="680"/>
      <c r="BB9" s="680"/>
      <c r="BC9" s="680"/>
      <c r="BD9" s="680"/>
      <c r="BE9" s="680"/>
      <c r="BF9" s="680"/>
      <c r="BG9" s="680"/>
      <c r="BH9" s="680"/>
      <c r="BI9" s="680"/>
      <c r="BJ9" s="680"/>
      <c r="BK9" s="679">
        <f t="shared" si="3"/>
        <v>491567.5</v>
      </c>
      <c r="BL9" s="679"/>
      <c r="BM9" s="679"/>
      <c r="BN9" s="679"/>
      <c r="BO9" s="679"/>
      <c r="BP9" s="679"/>
      <c r="BQ9" s="679"/>
      <c r="BR9" s="679"/>
      <c r="BS9" s="679"/>
      <c r="BT9" s="681"/>
    </row>
    <row r="10" spans="1:88" s="2" customFormat="1" ht="18" customHeight="1" x14ac:dyDescent="0.25">
      <c r="A10" s="503" t="s">
        <v>2001</v>
      </c>
      <c r="B10" s="503" t="s">
        <v>1897</v>
      </c>
      <c r="C10" s="498">
        <v>1</v>
      </c>
      <c r="D10" s="503">
        <v>1</v>
      </c>
      <c r="E10" s="499">
        <v>8652</v>
      </c>
      <c r="F10" s="679">
        <f>E10*12</f>
        <v>103824</v>
      </c>
      <c r="G10" s="679"/>
      <c r="H10" s="679"/>
      <c r="I10" s="679"/>
      <c r="J10" s="679"/>
      <c r="K10" s="679"/>
      <c r="L10" s="679"/>
      <c r="M10" s="679"/>
      <c r="N10" s="680"/>
      <c r="O10" s="680"/>
      <c r="P10" s="680"/>
      <c r="Q10" s="680"/>
      <c r="R10" s="680"/>
      <c r="S10" s="680"/>
      <c r="T10" s="680"/>
      <c r="U10" s="680"/>
      <c r="V10" s="680">
        <f>E10/30*5</f>
        <v>1442</v>
      </c>
      <c r="W10" s="680"/>
      <c r="X10" s="680"/>
      <c r="Y10" s="680"/>
      <c r="Z10" s="680"/>
      <c r="AA10" s="680"/>
      <c r="AB10" s="680"/>
      <c r="AC10" s="680"/>
      <c r="AD10" s="680">
        <f t="shared" si="2"/>
        <v>14419.999999999998</v>
      </c>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79">
        <f t="shared" si="3"/>
        <v>119686</v>
      </c>
      <c r="BL10" s="679"/>
      <c r="BM10" s="679"/>
      <c r="BN10" s="679"/>
      <c r="BO10" s="679"/>
      <c r="BP10" s="679"/>
      <c r="BQ10" s="679"/>
      <c r="BR10" s="679"/>
      <c r="BS10" s="679"/>
      <c r="BT10" s="681"/>
    </row>
    <row r="11" spans="1:88" s="2" customFormat="1" ht="18" customHeight="1" x14ac:dyDescent="0.25">
      <c r="A11" s="503" t="s">
        <v>2010</v>
      </c>
      <c r="B11" s="503" t="s">
        <v>1897</v>
      </c>
      <c r="C11" s="498">
        <v>1</v>
      </c>
      <c r="D11" s="503">
        <v>3</v>
      </c>
      <c r="E11" s="499">
        <v>27485.550000000003</v>
      </c>
      <c r="F11" s="679">
        <f t="shared" ref="F11:F74" si="4">E11*12</f>
        <v>329826.60000000003</v>
      </c>
      <c r="G11" s="679"/>
      <c r="H11" s="679"/>
      <c r="I11" s="679"/>
      <c r="J11" s="679"/>
      <c r="K11" s="679"/>
      <c r="L11" s="679"/>
      <c r="M11" s="679"/>
      <c r="N11" s="680"/>
      <c r="O11" s="680"/>
      <c r="P11" s="680"/>
      <c r="Q11" s="680"/>
      <c r="R11" s="680"/>
      <c r="S11" s="680"/>
      <c r="T11" s="680"/>
      <c r="U11" s="680"/>
      <c r="V11" s="680">
        <f t="shared" ref="V11:V74" si="5">E11/30*5</f>
        <v>4580.9250000000002</v>
      </c>
      <c r="W11" s="680"/>
      <c r="X11" s="680"/>
      <c r="Y11" s="680"/>
      <c r="Z11" s="680"/>
      <c r="AA11" s="680"/>
      <c r="AB11" s="680"/>
      <c r="AC11" s="680"/>
      <c r="AD11" s="680">
        <f t="shared" ref="AD11:AD74" si="6">E11/30*50</f>
        <v>45809.25</v>
      </c>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0"/>
      <c r="BJ11" s="680"/>
      <c r="BK11" s="679">
        <f t="shared" si="3"/>
        <v>380216.77500000002</v>
      </c>
      <c r="BL11" s="679"/>
      <c r="BM11" s="679"/>
      <c r="BN11" s="679"/>
      <c r="BO11" s="679"/>
      <c r="BP11" s="679"/>
      <c r="BQ11" s="679"/>
      <c r="BR11" s="679"/>
      <c r="BS11" s="679"/>
      <c r="BT11" s="681"/>
    </row>
    <row r="12" spans="1:88" s="2" customFormat="1" ht="18" customHeight="1" x14ac:dyDescent="0.25">
      <c r="A12" s="503" t="s">
        <v>2022</v>
      </c>
      <c r="B12" s="503" t="s">
        <v>1897</v>
      </c>
      <c r="C12" s="498">
        <v>1</v>
      </c>
      <c r="D12" s="503">
        <v>1</v>
      </c>
      <c r="E12" s="499">
        <v>9383.4030000000002</v>
      </c>
      <c r="F12" s="679">
        <f t="shared" si="4"/>
        <v>112600.83600000001</v>
      </c>
      <c r="G12" s="679"/>
      <c r="H12" s="679"/>
      <c r="I12" s="679"/>
      <c r="J12" s="679"/>
      <c r="K12" s="679"/>
      <c r="L12" s="679"/>
      <c r="M12" s="679"/>
      <c r="N12" s="680"/>
      <c r="O12" s="680"/>
      <c r="P12" s="680"/>
      <c r="Q12" s="680"/>
      <c r="R12" s="680"/>
      <c r="S12" s="680"/>
      <c r="T12" s="680"/>
      <c r="U12" s="680"/>
      <c r="V12" s="680">
        <f t="shared" si="5"/>
        <v>1563.9005</v>
      </c>
      <c r="W12" s="680"/>
      <c r="X12" s="680"/>
      <c r="Y12" s="680"/>
      <c r="Z12" s="680"/>
      <c r="AA12" s="680"/>
      <c r="AB12" s="680"/>
      <c r="AC12" s="680"/>
      <c r="AD12" s="680">
        <f t="shared" si="6"/>
        <v>15639.005000000001</v>
      </c>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79">
        <f t="shared" si="3"/>
        <v>129803.74150000002</v>
      </c>
      <c r="BL12" s="679"/>
      <c r="BM12" s="679"/>
      <c r="BN12" s="679"/>
      <c r="BO12" s="679"/>
      <c r="BP12" s="679"/>
      <c r="BQ12" s="679"/>
      <c r="BR12" s="679"/>
      <c r="BS12" s="679"/>
      <c r="BT12" s="681"/>
    </row>
    <row r="13" spans="1:88" s="2" customFormat="1" ht="24" customHeight="1" x14ac:dyDescent="0.25">
      <c r="A13" s="503" t="s">
        <v>2020</v>
      </c>
      <c r="B13" s="503" t="s">
        <v>1897</v>
      </c>
      <c r="C13" s="498">
        <v>1</v>
      </c>
      <c r="D13" s="503">
        <v>1</v>
      </c>
      <c r="E13" s="499">
        <v>9579</v>
      </c>
      <c r="F13" s="679">
        <f t="shared" si="4"/>
        <v>114948</v>
      </c>
      <c r="G13" s="679"/>
      <c r="H13" s="679"/>
      <c r="I13" s="679"/>
      <c r="J13" s="679"/>
      <c r="K13" s="679"/>
      <c r="L13" s="679"/>
      <c r="M13" s="679"/>
      <c r="N13" s="680"/>
      <c r="O13" s="680"/>
      <c r="P13" s="680"/>
      <c r="Q13" s="680"/>
      <c r="R13" s="680"/>
      <c r="S13" s="680"/>
      <c r="T13" s="680"/>
      <c r="U13" s="680"/>
      <c r="V13" s="680">
        <f t="shared" si="5"/>
        <v>1596.5</v>
      </c>
      <c r="W13" s="680"/>
      <c r="X13" s="680"/>
      <c r="Y13" s="680"/>
      <c r="Z13" s="680"/>
      <c r="AA13" s="680"/>
      <c r="AB13" s="680"/>
      <c r="AC13" s="680"/>
      <c r="AD13" s="680">
        <f t="shared" si="6"/>
        <v>15965</v>
      </c>
      <c r="AE13" s="680"/>
      <c r="AF13" s="680"/>
      <c r="AG13" s="680"/>
      <c r="AH13" s="680"/>
      <c r="AI13" s="680"/>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0"/>
      <c r="BJ13" s="680"/>
      <c r="BK13" s="679">
        <f t="shared" si="3"/>
        <v>132509.5</v>
      </c>
      <c r="BL13" s="679"/>
      <c r="BM13" s="679"/>
      <c r="BN13" s="679"/>
      <c r="BO13" s="679"/>
      <c r="BP13" s="679"/>
      <c r="BQ13" s="679"/>
      <c r="BR13" s="679"/>
      <c r="BS13" s="679"/>
      <c r="BT13" s="681"/>
    </row>
    <row r="14" spans="1:88" s="2" customFormat="1" ht="28.5" customHeight="1" x14ac:dyDescent="0.25">
      <c r="A14" s="503" t="s">
        <v>2029</v>
      </c>
      <c r="B14" s="503" t="s">
        <v>1897</v>
      </c>
      <c r="C14" s="498">
        <v>1</v>
      </c>
      <c r="D14" s="503">
        <v>1</v>
      </c>
      <c r="E14" s="499">
        <v>9785.103000000001</v>
      </c>
      <c r="F14" s="679">
        <f t="shared" si="4"/>
        <v>117421.236</v>
      </c>
      <c r="G14" s="679"/>
      <c r="H14" s="679"/>
      <c r="I14" s="679"/>
      <c r="J14" s="679"/>
      <c r="K14" s="679"/>
      <c r="L14" s="679"/>
      <c r="M14" s="679"/>
      <c r="N14" s="721"/>
      <c r="O14" s="722"/>
      <c r="P14" s="722"/>
      <c r="Q14" s="722"/>
      <c r="R14" s="722"/>
      <c r="S14" s="722"/>
      <c r="T14" s="722"/>
      <c r="U14" s="723"/>
      <c r="V14" s="680">
        <f t="shared" si="5"/>
        <v>1630.8505000000002</v>
      </c>
      <c r="W14" s="680"/>
      <c r="X14" s="680"/>
      <c r="Y14" s="680"/>
      <c r="Z14" s="680"/>
      <c r="AA14" s="680"/>
      <c r="AB14" s="680"/>
      <c r="AC14" s="680"/>
      <c r="AD14" s="680">
        <f t="shared" si="6"/>
        <v>16308.505000000003</v>
      </c>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79">
        <f t="shared" si="3"/>
        <v>135360.59150000001</v>
      </c>
      <c r="BL14" s="679"/>
      <c r="BM14" s="679"/>
      <c r="BN14" s="679"/>
      <c r="BO14" s="679"/>
      <c r="BP14" s="679"/>
      <c r="BQ14" s="679"/>
      <c r="BR14" s="679"/>
      <c r="BS14" s="679"/>
      <c r="BT14" s="681"/>
      <c r="CJ14" s="62"/>
    </row>
    <row r="15" spans="1:88" s="2" customFormat="1" ht="24" customHeight="1" x14ac:dyDescent="0.25">
      <c r="A15" s="503" t="s">
        <v>2049</v>
      </c>
      <c r="B15" s="503" t="s">
        <v>1897</v>
      </c>
      <c r="C15" s="498">
        <v>1</v>
      </c>
      <c r="D15" s="503">
        <v>1</v>
      </c>
      <c r="E15" s="499">
        <v>10789.353000000001</v>
      </c>
      <c r="F15" s="679">
        <f t="shared" si="4"/>
        <v>129472.236</v>
      </c>
      <c r="G15" s="679"/>
      <c r="H15" s="679"/>
      <c r="I15" s="679"/>
      <c r="J15" s="679"/>
      <c r="K15" s="679"/>
      <c r="L15" s="679"/>
      <c r="M15" s="679"/>
      <c r="N15" s="721"/>
      <c r="O15" s="722"/>
      <c r="P15" s="722"/>
      <c r="Q15" s="722"/>
      <c r="R15" s="722"/>
      <c r="S15" s="722"/>
      <c r="T15" s="722"/>
      <c r="U15" s="723"/>
      <c r="V15" s="680">
        <f t="shared" si="5"/>
        <v>1798.2255</v>
      </c>
      <c r="W15" s="680"/>
      <c r="X15" s="680"/>
      <c r="Y15" s="680"/>
      <c r="Z15" s="680"/>
      <c r="AA15" s="680"/>
      <c r="AB15" s="680"/>
      <c r="AC15" s="680"/>
      <c r="AD15" s="680">
        <f t="shared" si="6"/>
        <v>17982.255000000001</v>
      </c>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79">
        <f t="shared" si="3"/>
        <v>149252.71650000001</v>
      </c>
      <c r="BL15" s="679"/>
      <c r="BM15" s="679"/>
      <c r="BN15" s="679"/>
      <c r="BO15" s="679"/>
      <c r="BP15" s="679"/>
      <c r="BQ15" s="679"/>
      <c r="BR15" s="679"/>
      <c r="BS15" s="679"/>
      <c r="BT15" s="681"/>
      <c r="CJ15" s="62"/>
    </row>
    <row r="16" spans="1:88" s="2" customFormat="1" ht="18" customHeight="1" x14ac:dyDescent="0.25">
      <c r="A16" s="503" t="s">
        <v>2055</v>
      </c>
      <c r="B16" s="503" t="s">
        <v>1897</v>
      </c>
      <c r="C16" s="498">
        <v>1</v>
      </c>
      <c r="D16" s="503">
        <v>1</v>
      </c>
      <c r="E16" s="499">
        <v>11047.790300000001</v>
      </c>
      <c r="F16" s="679">
        <f t="shared" si="4"/>
        <v>132573.48360000001</v>
      </c>
      <c r="G16" s="679"/>
      <c r="H16" s="679"/>
      <c r="I16" s="679"/>
      <c r="J16" s="679"/>
      <c r="K16" s="679"/>
      <c r="L16" s="679"/>
      <c r="M16" s="679"/>
      <c r="N16" s="718"/>
      <c r="O16" s="719"/>
      <c r="P16" s="719"/>
      <c r="Q16" s="719"/>
      <c r="R16" s="719"/>
      <c r="S16" s="719"/>
      <c r="T16" s="719"/>
      <c r="U16" s="720"/>
      <c r="V16" s="680">
        <f t="shared" si="5"/>
        <v>1841.2983833333333</v>
      </c>
      <c r="W16" s="680"/>
      <c r="X16" s="680"/>
      <c r="Y16" s="680"/>
      <c r="Z16" s="680"/>
      <c r="AA16" s="680"/>
      <c r="AB16" s="680"/>
      <c r="AC16" s="680"/>
      <c r="AD16" s="680">
        <f t="shared" si="6"/>
        <v>18412.983833333335</v>
      </c>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c r="BG16" s="680"/>
      <c r="BH16" s="680"/>
      <c r="BI16" s="680"/>
      <c r="BJ16" s="680"/>
      <c r="BK16" s="679">
        <f t="shared" si="3"/>
        <v>152827.76581666668</v>
      </c>
      <c r="BL16" s="679"/>
      <c r="BM16" s="679"/>
      <c r="BN16" s="679"/>
      <c r="BO16" s="679"/>
      <c r="BP16" s="679"/>
      <c r="BQ16" s="679"/>
      <c r="BR16" s="679"/>
      <c r="BS16" s="679"/>
      <c r="BT16" s="681"/>
      <c r="CJ16" s="63"/>
    </row>
    <row r="17" spans="1:88" s="2" customFormat="1" ht="27" customHeight="1" x14ac:dyDescent="0.25">
      <c r="A17" s="503" t="s">
        <v>2087</v>
      </c>
      <c r="B17" s="503" t="s">
        <v>1897</v>
      </c>
      <c r="C17" s="498">
        <v>1</v>
      </c>
      <c r="D17" s="503">
        <v>1</v>
      </c>
      <c r="E17" s="499">
        <v>16995</v>
      </c>
      <c r="F17" s="679">
        <f t="shared" si="4"/>
        <v>203940</v>
      </c>
      <c r="G17" s="679"/>
      <c r="H17" s="679"/>
      <c r="I17" s="679"/>
      <c r="J17" s="679"/>
      <c r="K17" s="679"/>
      <c r="L17" s="679"/>
      <c r="M17" s="679"/>
      <c r="N17" s="715"/>
      <c r="O17" s="716"/>
      <c r="P17" s="716"/>
      <c r="Q17" s="716"/>
      <c r="R17" s="716"/>
      <c r="S17" s="716"/>
      <c r="T17" s="716"/>
      <c r="U17" s="717"/>
      <c r="V17" s="680">
        <f t="shared" si="5"/>
        <v>2832.5</v>
      </c>
      <c r="W17" s="680"/>
      <c r="X17" s="680"/>
      <c r="Y17" s="680"/>
      <c r="Z17" s="680"/>
      <c r="AA17" s="680"/>
      <c r="AB17" s="680"/>
      <c r="AC17" s="680"/>
      <c r="AD17" s="680">
        <f t="shared" si="6"/>
        <v>28325</v>
      </c>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80"/>
      <c r="BA17" s="680"/>
      <c r="BB17" s="680"/>
      <c r="BC17" s="680"/>
      <c r="BD17" s="680"/>
      <c r="BE17" s="680"/>
      <c r="BF17" s="680"/>
      <c r="BG17" s="680"/>
      <c r="BH17" s="680"/>
      <c r="BI17" s="680"/>
      <c r="BJ17" s="680"/>
      <c r="BK17" s="679">
        <f t="shared" si="3"/>
        <v>235097.5</v>
      </c>
      <c r="BL17" s="679"/>
      <c r="BM17" s="679"/>
      <c r="BN17" s="679"/>
      <c r="BO17" s="679"/>
      <c r="BP17" s="679"/>
      <c r="BQ17" s="679"/>
      <c r="BR17" s="679"/>
      <c r="BS17" s="679"/>
      <c r="BT17" s="681"/>
    </row>
    <row r="18" spans="1:88" s="2" customFormat="1" ht="24.75" customHeight="1" x14ac:dyDescent="0.25">
      <c r="A18" s="503" t="s">
        <v>1974</v>
      </c>
      <c r="B18" s="503" t="s">
        <v>1900</v>
      </c>
      <c r="C18" s="498">
        <v>1</v>
      </c>
      <c r="D18" s="503">
        <v>1</v>
      </c>
      <c r="E18" s="499">
        <v>7338.4409999999998</v>
      </c>
      <c r="F18" s="679">
        <f t="shared" si="4"/>
        <v>88061.292000000001</v>
      </c>
      <c r="G18" s="679"/>
      <c r="H18" s="679"/>
      <c r="I18" s="679"/>
      <c r="J18" s="679"/>
      <c r="K18" s="679"/>
      <c r="L18" s="679"/>
      <c r="M18" s="679"/>
      <c r="N18" s="715"/>
      <c r="O18" s="716"/>
      <c r="P18" s="716"/>
      <c r="Q18" s="716"/>
      <c r="R18" s="716"/>
      <c r="S18" s="716"/>
      <c r="T18" s="716"/>
      <c r="U18" s="717"/>
      <c r="V18" s="680">
        <f t="shared" si="5"/>
        <v>1223.0735</v>
      </c>
      <c r="W18" s="680"/>
      <c r="X18" s="680"/>
      <c r="Y18" s="680"/>
      <c r="Z18" s="680"/>
      <c r="AA18" s="680"/>
      <c r="AB18" s="680"/>
      <c r="AC18" s="680"/>
      <c r="AD18" s="680">
        <f t="shared" si="6"/>
        <v>12230.735000000001</v>
      </c>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79">
        <f t="shared" si="3"/>
        <v>101515.1005</v>
      </c>
      <c r="BL18" s="679"/>
      <c r="BM18" s="679"/>
      <c r="BN18" s="679"/>
      <c r="BO18" s="679"/>
      <c r="BP18" s="679"/>
      <c r="BQ18" s="679"/>
      <c r="BR18" s="679"/>
      <c r="BS18" s="679"/>
      <c r="BT18" s="681"/>
    </row>
    <row r="19" spans="1:88" s="2" customFormat="1" ht="27.75" customHeight="1" x14ac:dyDescent="0.25">
      <c r="A19" s="503" t="s">
        <v>2009</v>
      </c>
      <c r="B19" s="503" t="s">
        <v>1900</v>
      </c>
      <c r="C19" s="498">
        <v>1</v>
      </c>
      <c r="D19" s="503">
        <v>1</v>
      </c>
      <c r="E19" s="499">
        <v>9022.7999999999993</v>
      </c>
      <c r="F19" s="679">
        <f t="shared" si="4"/>
        <v>108273.59999999999</v>
      </c>
      <c r="G19" s="679"/>
      <c r="H19" s="679"/>
      <c r="I19" s="679"/>
      <c r="J19" s="679"/>
      <c r="K19" s="679"/>
      <c r="L19" s="679"/>
      <c r="M19" s="679"/>
      <c r="N19" s="721"/>
      <c r="O19" s="722"/>
      <c r="P19" s="722"/>
      <c r="Q19" s="722"/>
      <c r="R19" s="722"/>
      <c r="S19" s="722"/>
      <c r="T19" s="722"/>
      <c r="U19" s="723"/>
      <c r="V19" s="680">
        <f t="shared" si="5"/>
        <v>1503.8</v>
      </c>
      <c r="W19" s="680"/>
      <c r="X19" s="680"/>
      <c r="Y19" s="680"/>
      <c r="Z19" s="680"/>
      <c r="AA19" s="680"/>
      <c r="AB19" s="680"/>
      <c r="AC19" s="680"/>
      <c r="AD19" s="680">
        <f t="shared" si="6"/>
        <v>15038</v>
      </c>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79">
        <f t="shared" si="3"/>
        <v>124815.4</v>
      </c>
      <c r="BL19" s="679"/>
      <c r="BM19" s="679"/>
      <c r="BN19" s="679"/>
      <c r="BO19" s="679"/>
      <c r="BP19" s="679"/>
      <c r="BQ19" s="679"/>
      <c r="BR19" s="679"/>
      <c r="BS19" s="679"/>
      <c r="BT19" s="681"/>
    </row>
    <row r="20" spans="1:88" s="2" customFormat="1" ht="30" customHeight="1" x14ac:dyDescent="0.25">
      <c r="A20" s="503" t="s">
        <v>2011</v>
      </c>
      <c r="B20" s="503" t="s">
        <v>1900</v>
      </c>
      <c r="C20" s="498">
        <v>1</v>
      </c>
      <c r="D20" s="503">
        <v>7</v>
      </c>
      <c r="E20" s="499">
        <v>64132.950000000004</v>
      </c>
      <c r="F20" s="679">
        <f t="shared" si="4"/>
        <v>769595.4</v>
      </c>
      <c r="G20" s="679"/>
      <c r="H20" s="679"/>
      <c r="I20" s="679"/>
      <c r="J20" s="679"/>
      <c r="K20" s="679"/>
      <c r="L20" s="679"/>
      <c r="M20" s="679"/>
      <c r="N20" s="721"/>
      <c r="O20" s="722"/>
      <c r="P20" s="722"/>
      <c r="Q20" s="722"/>
      <c r="R20" s="722"/>
      <c r="S20" s="722"/>
      <c r="T20" s="722"/>
      <c r="U20" s="723"/>
      <c r="V20" s="680">
        <f t="shared" si="5"/>
        <v>10688.825000000001</v>
      </c>
      <c r="W20" s="680"/>
      <c r="X20" s="680"/>
      <c r="Y20" s="680"/>
      <c r="Z20" s="680"/>
      <c r="AA20" s="680"/>
      <c r="AB20" s="680"/>
      <c r="AC20" s="680"/>
      <c r="AD20" s="680">
        <f t="shared" si="6"/>
        <v>106888.25000000001</v>
      </c>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79">
        <f t="shared" si="3"/>
        <v>887172.47499999998</v>
      </c>
      <c r="BL20" s="679"/>
      <c r="BM20" s="679"/>
      <c r="BN20" s="679"/>
      <c r="BO20" s="679"/>
      <c r="BP20" s="679"/>
      <c r="BQ20" s="679"/>
      <c r="BR20" s="679"/>
      <c r="BS20" s="679"/>
      <c r="BT20" s="681"/>
    </row>
    <row r="21" spans="1:88" s="2" customFormat="1" ht="23.25" customHeight="1" x14ac:dyDescent="0.25">
      <c r="A21" s="503" t="s">
        <v>2045</v>
      </c>
      <c r="B21" s="503" t="s">
        <v>1900</v>
      </c>
      <c r="C21" s="498">
        <v>1</v>
      </c>
      <c r="D21" s="503">
        <v>1</v>
      </c>
      <c r="E21" s="499">
        <v>10454.706</v>
      </c>
      <c r="F21" s="679">
        <f t="shared" si="4"/>
        <v>125456.47200000001</v>
      </c>
      <c r="G21" s="679"/>
      <c r="H21" s="679"/>
      <c r="I21" s="679"/>
      <c r="J21" s="679"/>
      <c r="K21" s="679"/>
      <c r="L21" s="679"/>
      <c r="M21" s="679"/>
      <c r="N21" s="721"/>
      <c r="O21" s="722"/>
      <c r="P21" s="722"/>
      <c r="Q21" s="722"/>
      <c r="R21" s="722"/>
      <c r="S21" s="722"/>
      <c r="T21" s="722"/>
      <c r="U21" s="723"/>
      <c r="V21" s="680">
        <f t="shared" si="5"/>
        <v>1742.451</v>
      </c>
      <c r="W21" s="680"/>
      <c r="X21" s="680"/>
      <c r="Y21" s="680"/>
      <c r="Z21" s="680"/>
      <c r="AA21" s="680"/>
      <c r="AB21" s="680"/>
      <c r="AC21" s="680"/>
      <c r="AD21" s="680">
        <f t="shared" si="6"/>
        <v>17424.510000000002</v>
      </c>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79">
        <f t="shared" si="3"/>
        <v>144623.43300000002</v>
      </c>
      <c r="BL21" s="679"/>
      <c r="BM21" s="679"/>
      <c r="BN21" s="679"/>
      <c r="BO21" s="679"/>
      <c r="BP21" s="679"/>
      <c r="BQ21" s="679"/>
      <c r="BR21" s="679"/>
      <c r="BS21" s="679"/>
      <c r="BT21" s="681"/>
    </row>
    <row r="22" spans="1:88" s="2" customFormat="1" ht="27" customHeight="1" x14ac:dyDescent="0.25">
      <c r="A22" s="503" t="s">
        <v>2051</v>
      </c>
      <c r="B22" s="503" t="s">
        <v>1900</v>
      </c>
      <c r="C22" s="498">
        <v>1</v>
      </c>
      <c r="D22" s="503">
        <v>1</v>
      </c>
      <c r="E22" s="499">
        <v>10941.69</v>
      </c>
      <c r="F22" s="679">
        <f t="shared" si="4"/>
        <v>131300.28</v>
      </c>
      <c r="G22" s="679"/>
      <c r="H22" s="679"/>
      <c r="I22" s="679"/>
      <c r="J22" s="679"/>
      <c r="K22" s="679"/>
      <c r="L22" s="679"/>
      <c r="M22" s="679"/>
      <c r="N22" s="721"/>
      <c r="O22" s="722"/>
      <c r="P22" s="722"/>
      <c r="Q22" s="722"/>
      <c r="R22" s="722"/>
      <c r="S22" s="722"/>
      <c r="T22" s="722"/>
      <c r="U22" s="723"/>
      <c r="V22" s="680">
        <f t="shared" si="5"/>
        <v>1823.615</v>
      </c>
      <c r="W22" s="680"/>
      <c r="X22" s="680"/>
      <c r="Y22" s="680"/>
      <c r="Z22" s="680"/>
      <c r="AA22" s="680"/>
      <c r="AB22" s="680"/>
      <c r="AC22" s="680"/>
      <c r="AD22" s="680">
        <f t="shared" si="6"/>
        <v>18236.150000000001</v>
      </c>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c r="BK22" s="679">
        <f t="shared" si="3"/>
        <v>151360.04499999998</v>
      </c>
      <c r="BL22" s="679"/>
      <c r="BM22" s="679"/>
      <c r="BN22" s="679"/>
      <c r="BO22" s="679"/>
      <c r="BP22" s="679"/>
      <c r="BQ22" s="679"/>
      <c r="BR22" s="679"/>
      <c r="BS22" s="679"/>
      <c r="BT22" s="681"/>
    </row>
    <row r="23" spans="1:88" s="2" customFormat="1" ht="18" customHeight="1" x14ac:dyDescent="0.25">
      <c r="A23" s="503" t="s">
        <v>1939</v>
      </c>
      <c r="B23" s="503" t="s">
        <v>1901</v>
      </c>
      <c r="C23" s="498">
        <v>1</v>
      </c>
      <c r="D23" s="503">
        <v>10</v>
      </c>
      <c r="E23" s="499">
        <v>55168.859999999993</v>
      </c>
      <c r="F23" s="679">
        <f t="shared" si="4"/>
        <v>662026.31999999995</v>
      </c>
      <c r="G23" s="679"/>
      <c r="H23" s="679"/>
      <c r="I23" s="679"/>
      <c r="J23" s="679"/>
      <c r="K23" s="679"/>
      <c r="L23" s="679"/>
      <c r="M23" s="679"/>
      <c r="N23" s="721"/>
      <c r="O23" s="722"/>
      <c r="P23" s="722"/>
      <c r="Q23" s="722"/>
      <c r="R23" s="722"/>
      <c r="S23" s="722"/>
      <c r="T23" s="722"/>
      <c r="U23" s="723"/>
      <c r="V23" s="680">
        <f t="shared" si="5"/>
        <v>9194.81</v>
      </c>
      <c r="W23" s="680"/>
      <c r="X23" s="680"/>
      <c r="Y23" s="680"/>
      <c r="Z23" s="680"/>
      <c r="AA23" s="680"/>
      <c r="AB23" s="680"/>
      <c r="AC23" s="680"/>
      <c r="AD23" s="680">
        <f t="shared" si="6"/>
        <v>91948.099999999991</v>
      </c>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79">
        <f t="shared" si="3"/>
        <v>763169.23</v>
      </c>
      <c r="BL23" s="679"/>
      <c r="BM23" s="679"/>
      <c r="BN23" s="679"/>
      <c r="BO23" s="679"/>
      <c r="BP23" s="679"/>
      <c r="BQ23" s="679"/>
      <c r="BR23" s="679"/>
      <c r="BS23" s="679"/>
      <c r="BT23" s="681"/>
    </row>
    <row r="24" spans="1:88" s="2" customFormat="1" ht="18" customHeight="1" x14ac:dyDescent="0.25">
      <c r="A24" s="503" t="s">
        <v>1946</v>
      </c>
      <c r="B24" s="503" t="s">
        <v>1901</v>
      </c>
      <c r="C24" s="498">
        <v>1</v>
      </c>
      <c r="D24" s="503">
        <v>3</v>
      </c>
      <c r="E24" s="499">
        <v>18725.400000000001</v>
      </c>
      <c r="F24" s="679">
        <f t="shared" si="4"/>
        <v>224704.80000000002</v>
      </c>
      <c r="G24" s="679"/>
      <c r="H24" s="679"/>
      <c r="I24" s="679"/>
      <c r="J24" s="679"/>
      <c r="K24" s="679"/>
      <c r="L24" s="679"/>
      <c r="M24" s="679"/>
      <c r="N24" s="721"/>
      <c r="O24" s="722"/>
      <c r="P24" s="722"/>
      <c r="Q24" s="722"/>
      <c r="R24" s="722"/>
      <c r="S24" s="722"/>
      <c r="T24" s="722"/>
      <c r="U24" s="723"/>
      <c r="V24" s="680">
        <f t="shared" si="5"/>
        <v>3120.9000000000005</v>
      </c>
      <c r="W24" s="680"/>
      <c r="X24" s="680"/>
      <c r="Y24" s="680"/>
      <c r="Z24" s="680"/>
      <c r="AA24" s="680"/>
      <c r="AB24" s="680"/>
      <c r="AC24" s="680"/>
      <c r="AD24" s="680">
        <f t="shared" si="6"/>
        <v>31209.000000000004</v>
      </c>
      <c r="AE24" s="680"/>
      <c r="AF24" s="680"/>
      <c r="AG24" s="680"/>
      <c r="AH24" s="680"/>
      <c r="AI24" s="680"/>
      <c r="AJ24" s="680"/>
      <c r="AK24" s="680"/>
      <c r="AL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79">
        <f t="shared" si="3"/>
        <v>259034.7</v>
      </c>
      <c r="BL24" s="679"/>
      <c r="BM24" s="679"/>
      <c r="BN24" s="679"/>
      <c r="BO24" s="679"/>
      <c r="BP24" s="679"/>
      <c r="BQ24" s="679"/>
      <c r="BR24" s="679"/>
      <c r="BS24" s="679"/>
      <c r="BT24" s="681"/>
    </row>
    <row r="25" spans="1:88" s="2" customFormat="1" ht="18" customHeight="1" x14ac:dyDescent="0.25">
      <c r="A25" s="503" t="s">
        <v>1956</v>
      </c>
      <c r="B25" s="503" t="s">
        <v>1901</v>
      </c>
      <c r="C25" s="498">
        <v>1</v>
      </c>
      <c r="D25" s="503">
        <v>1</v>
      </c>
      <c r="E25" s="499">
        <v>6566.25</v>
      </c>
      <c r="F25" s="679">
        <f t="shared" si="4"/>
        <v>78795</v>
      </c>
      <c r="G25" s="679"/>
      <c r="H25" s="679"/>
      <c r="I25" s="679"/>
      <c r="J25" s="679"/>
      <c r="K25" s="679"/>
      <c r="L25" s="679"/>
      <c r="M25" s="679"/>
      <c r="N25" s="721"/>
      <c r="O25" s="722"/>
      <c r="P25" s="722"/>
      <c r="Q25" s="722"/>
      <c r="R25" s="722"/>
      <c r="S25" s="722"/>
      <c r="T25" s="722"/>
      <c r="U25" s="723"/>
      <c r="V25" s="680">
        <f t="shared" si="5"/>
        <v>1094.375</v>
      </c>
      <c r="W25" s="680"/>
      <c r="X25" s="680"/>
      <c r="Y25" s="680"/>
      <c r="Z25" s="680"/>
      <c r="AA25" s="680"/>
      <c r="AB25" s="680"/>
      <c r="AC25" s="680"/>
      <c r="AD25" s="680">
        <f t="shared" si="6"/>
        <v>10943.75</v>
      </c>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79">
        <f t="shared" si="3"/>
        <v>90833.125</v>
      </c>
      <c r="BL25" s="679"/>
      <c r="BM25" s="679"/>
      <c r="BN25" s="679"/>
      <c r="BO25" s="679"/>
      <c r="BP25" s="679"/>
      <c r="BQ25" s="679"/>
      <c r="BR25" s="679"/>
      <c r="BS25" s="679"/>
      <c r="BT25" s="681"/>
    </row>
    <row r="26" spans="1:88" s="2" customFormat="1" ht="18" customHeight="1" x14ac:dyDescent="0.25">
      <c r="A26" s="503" t="s">
        <v>1962</v>
      </c>
      <c r="B26" s="503" t="s">
        <v>1901</v>
      </c>
      <c r="C26" s="498">
        <v>1</v>
      </c>
      <c r="D26" s="503">
        <v>8</v>
      </c>
      <c r="E26" s="499">
        <v>54591.648000000001</v>
      </c>
      <c r="F26" s="679">
        <f t="shared" si="4"/>
        <v>655099.77600000007</v>
      </c>
      <c r="G26" s="679"/>
      <c r="H26" s="679"/>
      <c r="I26" s="679"/>
      <c r="J26" s="679"/>
      <c r="K26" s="679"/>
      <c r="L26" s="679"/>
      <c r="M26" s="679"/>
      <c r="N26" s="721"/>
      <c r="O26" s="722"/>
      <c r="P26" s="722"/>
      <c r="Q26" s="722"/>
      <c r="R26" s="722"/>
      <c r="S26" s="722"/>
      <c r="T26" s="722"/>
      <c r="U26" s="723"/>
      <c r="V26" s="680">
        <f t="shared" si="5"/>
        <v>9098.6080000000002</v>
      </c>
      <c r="W26" s="680"/>
      <c r="X26" s="680"/>
      <c r="Y26" s="680"/>
      <c r="Z26" s="680"/>
      <c r="AA26" s="680"/>
      <c r="AB26" s="680"/>
      <c r="AC26" s="680"/>
      <c r="AD26" s="680">
        <f t="shared" si="6"/>
        <v>90986.08</v>
      </c>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79">
        <f t="shared" si="3"/>
        <v>755184.46400000004</v>
      </c>
      <c r="BL26" s="679"/>
      <c r="BM26" s="679"/>
      <c r="BN26" s="679"/>
      <c r="BO26" s="679"/>
      <c r="BP26" s="679"/>
      <c r="BQ26" s="679"/>
      <c r="BR26" s="679"/>
      <c r="BS26" s="679"/>
      <c r="BT26" s="681"/>
    </row>
    <row r="27" spans="1:88" s="2" customFormat="1" ht="18" customHeight="1" x14ac:dyDescent="0.25">
      <c r="A27" s="503" t="s">
        <v>1966</v>
      </c>
      <c r="B27" s="503" t="s">
        <v>1901</v>
      </c>
      <c r="C27" s="498">
        <v>1</v>
      </c>
      <c r="D27" s="503">
        <v>23</v>
      </c>
      <c r="E27" s="499">
        <v>159083.08799999999</v>
      </c>
      <c r="F27" s="679">
        <f t="shared" si="4"/>
        <v>1908997.0559999999</v>
      </c>
      <c r="G27" s="679"/>
      <c r="H27" s="679"/>
      <c r="I27" s="679"/>
      <c r="J27" s="679"/>
      <c r="K27" s="679"/>
      <c r="L27" s="679"/>
      <c r="M27" s="679"/>
      <c r="N27" s="721"/>
      <c r="O27" s="722"/>
      <c r="P27" s="722"/>
      <c r="Q27" s="722"/>
      <c r="R27" s="722"/>
      <c r="S27" s="722"/>
      <c r="T27" s="722"/>
      <c r="U27" s="723"/>
      <c r="V27" s="680">
        <f t="shared" si="5"/>
        <v>26513.847999999998</v>
      </c>
      <c r="W27" s="680"/>
      <c r="X27" s="680"/>
      <c r="Y27" s="680"/>
      <c r="Z27" s="680"/>
      <c r="AA27" s="680"/>
      <c r="AB27" s="680"/>
      <c r="AC27" s="680"/>
      <c r="AD27" s="680">
        <f t="shared" si="6"/>
        <v>265138.48</v>
      </c>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79">
        <f t="shared" si="3"/>
        <v>2200649.3839999996</v>
      </c>
      <c r="BL27" s="679"/>
      <c r="BM27" s="679"/>
      <c r="BN27" s="679"/>
      <c r="BO27" s="679"/>
      <c r="BP27" s="679"/>
      <c r="BQ27" s="679"/>
      <c r="BR27" s="679"/>
      <c r="BS27" s="679"/>
      <c r="BT27" s="681"/>
    </row>
    <row r="28" spans="1:88" s="2" customFormat="1" ht="18" customHeight="1" x14ac:dyDescent="0.25">
      <c r="A28" s="503" t="s">
        <v>1977</v>
      </c>
      <c r="B28" s="503" t="s">
        <v>1901</v>
      </c>
      <c r="C28" s="498">
        <v>1</v>
      </c>
      <c r="D28" s="503">
        <v>2</v>
      </c>
      <c r="E28" s="499">
        <v>14997.006000000001</v>
      </c>
      <c r="F28" s="679">
        <f t="shared" si="4"/>
        <v>179964.07200000001</v>
      </c>
      <c r="G28" s="679"/>
      <c r="H28" s="679"/>
      <c r="I28" s="679"/>
      <c r="J28" s="679"/>
      <c r="K28" s="679"/>
      <c r="L28" s="679"/>
      <c r="M28" s="679"/>
      <c r="N28" s="721"/>
      <c r="O28" s="722"/>
      <c r="P28" s="722"/>
      <c r="Q28" s="722"/>
      <c r="R28" s="722"/>
      <c r="S28" s="722"/>
      <c r="T28" s="722"/>
      <c r="U28" s="723"/>
      <c r="V28" s="680">
        <f t="shared" si="5"/>
        <v>2499.5010000000002</v>
      </c>
      <c r="W28" s="680"/>
      <c r="X28" s="680"/>
      <c r="Y28" s="680"/>
      <c r="Z28" s="680"/>
      <c r="AA28" s="680"/>
      <c r="AB28" s="680"/>
      <c r="AC28" s="680"/>
      <c r="AD28" s="680">
        <f t="shared" si="6"/>
        <v>24995.010000000002</v>
      </c>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79">
        <f t="shared" si="3"/>
        <v>207458.58300000001</v>
      </c>
      <c r="BL28" s="679"/>
      <c r="BM28" s="679"/>
      <c r="BN28" s="679"/>
      <c r="BO28" s="679"/>
      <c r="BP28" s="679"/>
      <c r="BQ28" s="679"/>
      <c r="BR28" s="679"/>
      <c r="BS28" s="679"/>
      <c r="BT28" s="681"/>
    </row>
    <row r="29" spans="1:88" s="2" customFormat="1" ht="18" customHeight="1" x14ac:dyDescent="0.25">
      <c r="A29" s="503" t="s">
        <v>1979</v>
      </c>
      <c r="B29" s="503" t="s">
        <v>1901</v>
      </c>
      <c r="C29" s="498">
        <v>1</v>
      </c>
      <c r="D29" s="503">
        <v>1</v>
      </c>
      <c r="E29" s="499">
        <v>7725</v>
      </c>
      <c r="F29" s="679">
        <f t="shared" si="4"/>
        <v>92700</v>
      </c>
      <c r="G29" s="679"/>
      <c r="H29" s="679"/>
      <c r="I29" s="679"/>
      <c r="J29" s="679"/>
      <c r="K29" s="679"/>
      <c r="L29" s="679"/>
      <c r="M29" s="679"/>
      <c r="N29" s="721"/>
      <c r="O29" s="722"/>
      <c r="P29" s="722"/>
      <c r="Q29" s="722"/>
      <c r="R29" s="722"/>
      <c r="S29" s="722"/>
      <c r="T29" s="722"/>
      <c r="U29" s="723"/>
      <c r="V29" s="680">
        <f t="shared" si="5"/>
        <v>1287.5</v>
      </c>
      <c r="W29" s="680"/>
      <c r="X29" s="680"/>
      <c r="Y29" s="680"/>
      <c r="Z29" s="680"/>
      <c r="AA29" s="680"/>
      <c r="AB29" s="680"/>
      <c r="AC29" s="680"/>
      <c r="AD29" s="680">
        <f t="shared" si="6"/>
        <v>12875</v>
      </c>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79">
        <f t="shared" si="3"/>
        <v>106862.5</v>
      </c>
      <c r="BL29" s="679"/>
      <c r="BM29" s="679"/>
      <c r="BN29" s="679"/>
      <c r="BO29" s="679"/>
      <c r="BP29" s="679"/>
      <c r="BQ29" s="679"/>
      <c r="BR29" s="679"/>
      <c r="BS29" s="679"/>
      <c r="BT29" s="681"/>
      <c r="CJ29" s="62"/>
    </row>
    <row r="30" spans="1:88" s="2" customFormat="1" ht="18" customHeight="1" x14ac:dyDescent="0.25">
      <c r="A30" s="503" t="s">
        <v>1985</v>
      </c>
      <c r="B30" s="503" t="s">
        <v>1901</v>
      </c>
      <c r="C30" s="498">
        <v>1</v>
      </c>
      <c r="D30" s="503">
        <v>19</v>
      </c>
      <c r="E30" s="499">
        <v>151119.54</v>
      </c>
      <c r="F30" s="679">
        <f t="shared" si="4"/>
        <v>1813434.48</v>
      </c>
      <c r="G30" s="679"/>
      <c r="H30" s="679"/>
      <c r="I30" s="679"/>
      <c r="J30" s="679"/>
      <c r="K30" s="679"/>
      <c r="L30" s="679"/>
      <c r="M30" s="679"/>
      <c r="N30" s="721"/>
      <c r="O30" s="722"/>
      <c r="P30" s="722"/>
      <c r="Q30" s="722"/>
      <c r="R30" s="722"/>
      <c r="S30" s="722"/>
      <c r="T30" s="722"/>
      <c r="U30" s="723"/>
      <c r="V30" s="680">
        <f t="shared" si="5"/>
        <v>25186.59</v>
      </c>
      <c r="W30" s="680"/>
      <c r="X30" s="680"/>
      <c r="Y30" s="680"/>
      <c r="Z30" s="680"/>
      <c r="AA30" s="680"/>
      <c r="AB30" s="680"/>
      <c r="AC30" s="680"/>
      <c r="AD30" s="680">
        <f t="shared" si="6"/>
        <v>251865.90000000002</v>
      </c>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0"/>
      <c r="BK30" s="679">
        <f t="shared" si="3"/>
        <v>2090486.9700000002</v>
      </c>
      <c r="BL30" s="679"/>
      <c r="BM30" s="679"/>
      <c r="BN30" s="679"/>
      <c r="BO30" s="679"/>
      <c r="BP30" s="679"/>
      <c r="BQ30" s="679"/>
      <c r="BR30" s="679"/>
      <c r="BS30" s="679"/>
      <c r="BT30" s="681"/>
    </row>
    <row r="31" spans="1:88" s="2" customFormat="1" ht="18" customHeight="1" x14ac:dyDescent="0.25">
      <c r="A31" s="503" t="s">
        <v>2007</v>
      </c>
      <c r="B31" s="503" t="s">
        <v>1901</v>
      </c>
      <c r="C31" s="498">
        <v>1</v>
      </c>
      <c r="D31" s="503">
        <v>2</v>
      </c>
      <c r="E31" s="499">
        <v>17829.3</v>
      </c>
      <c r="F31" s="679">
        <f t="shared" si="4"/>
        <v>213951.59999999998</v>
      </c>
      <c r="G31" s="679"/>
      <c r="H31" s="679"/>
      <c r="I31" s="679"/>
      <c r="J31" s="679"/>
      <c r="K31" s="679"/>
      <c r="L31" s="679"/>
      <c r="M31" s="679"/>
      <c r="N31" s="721"/>
      <c r="O31" s="722"/>
      <c r="P31" s="722"/>
      <c r="Q31" s="722"/>
      <c r="R31" s="722"/>
      <c r="S31" s="722"/>
      <c r="T31" s="722"/>
      <c r="U31" s="723"/>
      <c r="V31" s="680">
        <f t="shared" si="5"/>
        <v>2971.5499999999997</v>
      </c>
      <c r="W31" s="680"/>
      <c r="X31" s="680"/>
      <c r="Y31" s="680"/>
      <c r="Z31" s="680"/>
      <c r="AA31" s="680"/>
      <c r="AB31" s="680"/>
      <c r="AC31" s="680"/>
      <c r="AD31" s="680">
        <f t="shared" si="6"/>
        <v>29715.499999999996</v>
      </c>
      <c r="AE31" s="680"/>
      <c r="AF31" s="680"/>
      <c r="AG31" s="680"/>
      <c r="AH31" s="680"/>
      <c r="AI31" s="680"/>
      <c r="AJ31" s="680"/>
      <c r="AK31" s="680"/>
      <c r="AL31" s="680"/>
      <c r="AM31" s="680"/>
      <c r="AN31" s="680"/>
      <c r="AO31" s="680"/>
      <c r="AP31" s="680"/>
      <c r="AQ31" s="680"/>
      <c r="AR31" s="680"/>
      <c r="AS31" s="680"/>
      <c r="AT31" s="680"/>
      <c r="AU31" s="680"/>
      <c r="AV31" s="680"/>
      <c r="AW31" s="680"/>
      <c r="AX31" s="680"/>
      <c r="AY31" s="680"/>
      <c r="AZ31" s="680"/>
      <c r="BA31" s="680"/>
      <c r="BB31" s="680"/>
      <c r="BC31" s="680"/>
      <c r="BD31" s="680"/>
      <c r="BE31" s="680"/>
      <c r="BF31" s="680"/>
      <c r="BG31" s="680"/>
      <c r="BH31" s="680"/>
      <c r="BI31" s="680"/>
      <c r="BJ31" s="680"/>
      <c r="BK31" s="679">
        <f t="shared" si="3"/>
        <v>246638.64999999997</v>
      </c>
      <c r="BL31" s="679"/>
      <c r="BM31" s="679"/>
      <c r="BN31" s="679"/>
      <c r="BO31" s="679"/>
      <c r="BP31" s="679"/>
      <c r="BQ31" s="679"/>
      <c r="BR31" s="679"/>
      <c r="BS31" s="679"/>
      <c r="BT31" s="681"/>
    </row>
    <row r="32" spans="1:88" s="2" customFormat="1" ht="25.5" customHeight="1" x14ac:dyDescent="0.25">
      <c r="A32" s="503" t="s">
        <v>2018</v>
      </c>
      <c r="B32" s="503" t="s">
        <v>1901</v>
      </c>
      <c r="C32" s="498">
        <v>1</v>
      </c>
      <c r="D32" s="503">
        <v>1</v>
      </c>
      <c r="E32" s="499">
        <v>9270</v>
      </c>
      <c r="F32" s="679">
        <f t="shared" si="4"/>
        <v>111240</v>
      </c>
      <c r="G32" s="679"/>
      <c r="H32" s="679"/>
      <c r="I32" s="679"/>
      <c r="J32" s="679"/>
      <c r="K32" s="679"/>
      <c r="L32" s="679"/>
      <c r="M32" s="679"/>
      <c r="N32" s="721"/>
      <c r="O32" s="722"/>
      <c r="P32" s="722"/>
      <c r="Q32" s="722"/>
      <c r="R32" s="722"/>
      <c r="S32" s="722"/>
      <c r="T32" s="722"/>
      <c r="U32" s="723"/>
      <c r="V32" s="680">
        <f t="shared" si="5"/>
        <v>1545</v>
      </c>
      <c r="W32" s="680"/>
      <c r="X32" s="680"/>
      <c r="Y32" s="680"/>
      <c r="Z32" s="680"/>
      <c r="AA32" s="680"/>
      <c r="AB32" s="680"/>
      <c r="AC32" s="680"/>
      <c r="AD32" s="680">
        <f t="shared" si="6"/>
        <v>15450</v>
      </c>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79">
        <f t="shared" si="3"/>
        <v>128235</v>
      </c>
      <c r="BL32" s="679"/>
      <c r="BM32" s="679"/>
      <c r="BN32" s="679"/>
      <c r="BO32" s="679"/>
      <c r="BP32" s="679"/>
      <c r="BQ32" s="679"/>
      <c r="BR32" s="679"/>
      <c r="BS32" s="679"/>
      <c r="BT32" s="681"/>
    </row>
    <row r="33" spans="1:86" s="2" customFormat="1" ht="27" customHeight="1" x14ac:dyDescent="0.25">
      <c r="A33" s="503" t="s">
        <v>2025</v>
      </c>
      <c r="B33" s="503" t="s">
        <v>1901</v>
      </c>
      <c r="C33" s="498">
        <v>1</v>
      </c>
      <c r="D33" s="503">
        <v>1</v>
      </c>
      <c r="E33" s="499">
        <v>9586.4160000000011</v>
      </c>
      <c r="F33" s="679">
        <f t="shared" si="4"/>
        <v>115036.99200000001</v>
      </c>
      <c r="G33" s="679"/>
      <c r="H33" s="679"/>
      <c r="I33" s="679"/>
      <c r="J33" s="679"/>
      <c r="K33" s="679"/>
      <c r="L33" s="679"/>
      <c r="M33" s="679"/>
      <c r="N33" s="721"/>
      <c r="O33" s="722"/>
      <c r="P33" s="722"/>
      <c r="Q33" s="722"/>
      <c r="R33" s="722"/>
      <c r="S33" s="722"/>
      <c r="T33" s="722"/>
      <c r="U33" s="723"/>
      <c r="V33" s="680">
        <f t="shared" si="5"/>
        <v>1597.7360000000001</v>
      </c>
      <c r="W33" s="680"/>
      <c r="X33" s="680"/>
      <c r="Y33" s="680"/>
      <c r="Z33" s="680"/>
      <c r="AA33" s="680"/>
      <c r="AB33" s="680"/>
      <c r="AC33" s="680"/>
      <c r="AD33" s="680">
        <f t="shared" si="6"/>
        <v>15977.360000000002</v>
      </c>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79">
        <f t="shared" si="3"/>
        <v>132612.08800000002</v>
      </c>
      <c r="BL33" s="679"/>
      <c r="BM33" s="679"/>
      <c r="BN33" s="679"/>
      <c r="BO33" s="679"/>
      <c r="BP33" s="679"/>
      <c r="BQ33" s="679"/>
      <c r="BR33" s="679"/>
      <c r="BS33" s="679"/>
      <c r="BT33" s="681"/>
    </row>
    <row r="34" spans="1:86" s="2" customFormat="1" ht="18" customHeight="1" x14ac:dyDescent="0.25">
      <c r="A34" s="503" t="s">
        <v>2033</v>
      </c>
      <c r="B34" s="503" t="s">
        <v>1901</v>
      </c>
      <c r="C34" s="498">
        <v>1</v>
      </c>
      <c r="D34" s="503">
        <v>1</v>
      </c>
      <c r="E34" s="499">
        <v>9785.103000000001</v>
      </c>
      <c r="F34" s="679">
        <f t="shared" si="4"/>
        <v>117421.236</v>
      </c>
      <c r="G34" s="679"/>
      <c r="H34" s="679"/>
      <c r="I34" s="679"/>
      <c r="J34" s="679"/>
      <c r="K34" s="679"/>
      <c r="L34" s="679"/>
      <c r="M34" s="679"/>
      <c r="N34" s="721"/>
      <c r="O34" s="722"/>
      <c r="P34" s="722"/>
      <c r="Q34" s="722"/>
      <c r="R34" s="722"/>
      <c r="S34" s="722"/>
      <c r="T34" s="722"/>
      <c r="U34" s="723"/>
      <c r="V34" s="680">
        <f t="shared" si="5"/>
        <v>1630.8505000000002</v>
      </c>
      <c r="W34" s="680"/>
      <c r="X34" s="680"/>
      <c r="Y34" s="680"/>
      <c r="Z34" s="680"/>
      <c r="AA34" s="680"/>
      <c r="AB34" s="680"/>
      <c r="AC34" s="680"/>
      <c r="AD34" s="680">
        <f t="shared" si="6"/>
        <v>16308.505000000003</v>
      </c>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79">
        <f t="shared" si="3"/>
        <v>135360.59150000001</v>
      </c>
      <c r="BL34" s="679"/>
      <c r="BM34" s="679"/>
      <c r="BN34" s="679"/>
      <c r="BO34" s="679"/>
      <c r="BP34" s="679"/>
      <c r="BQ34" s="679"/>
      <c r="BR34" s="679"/>
      <c r="BS34" s="679"/>
      <c r="BT34" s="681"/>
    </row>
    <row r="35" spans="1:86" s="2" customFormat="1" ht="18" customHeight="1" x14ac:dyDescent="0.25">
      <c r="A35" s="503" t="s">
        <v>1944</v>
      </c>
      <c r="B35" s="503" t="s">
        <v>1902</v>
      </c>
      <c r="C35" s="498">
        <v>1</v>
      </c>
      <c r="D35" s="503">
        <v>1</v>
      </c>
      <c r="E35" s="499">
        <v>6009.1230000000005</v>
      </c>
      <c r="F35" s="679">
        <f t="shared" si="4"/>
        <v>72109.47600000001</v>
      </c>
      <c r="G35" s="679"/>
      <c r="H35" s="679"/>
      <c r="I35" s="679"/>
      <c r="J35" s="679"/>
      <c r="K35" s="679"/>
      <c r="L35" s="679"/>
      <c r="M35" s="679"/>
      <c r="N35" s="721"/>
      <c r="O35" s="722"/>
      <c r="P35" s="722"/>
      <c r="Q35" s="722"/>
      <c r="R35" s="722"/>
      <c r="S35" s="722"/>
      <c r="T35" s="722"/>
      <c r="U35" s="723"/>
      <c r="V35" s="680">
        <f t="shared" si="5"/>
        <v>1001.5205000000001</v>
      </c>
      <c r="W35" s="680"/>
      <c r="X35" s="680"/>
      <c r="Y35" s="680"/>
      <c r="Z35" s="680"/>
      <c r="AA35" s="680"/>
      <c r="AB35" s="680"/>
      <c r="AC35" s="680"/>
      <c r="AD35" s="680">
        <f t="shared" si="6"/>
        <v>10015.205</v>
      </c>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79">
        <f t="shared" si="3"/>
        <v>83126.20150000001</v>
      </c>
      <c r="BL35" s="679"/>
      <c r="BM35" s="679"/>
      <c r="BN35" s="679"/>
      <c r="BO35" s="679"/>
      <c r="BP35" s="679"/>
      <c r="BQ35" s="679"/>
      <c r="BR35" s="679"/>
      <c r="BS35" s="679"/>
      <c r="BT35" s="681"/>
      <c r="CH35" s="62"/>
    </row>
    <row r="36" spans="1:86" s="2" customFormat="1" ht="18" customHeight="1" x14ac:dyDescent="0.25">
      <c r="A36" s="503" t="s">
        <v>1948</v>
      </c>
      <c r="B36" s="503" t="s">
        <v>1902</v>
      </c>
      <c r="C36" s="498">
        <v>1</v>
      </c>
      <c r="D36" s="503">
        <v>5</v>
      </c>
      <c r="E36" s="499">
        <v>31827</v>
      </c>
      <c r="F36" s="679">
        <f t="shared" si="4"/>
        <v>381924</v>
      </c>
      <c r="G36" s="679"/>
      <c r="H36" s="679"/>
      <c r="I36" s="679"/>
      <c r="J36" s="679"/>
      <c r="K36" s="679"/>
      <c r="L36" s="679"/>
      <c r="M36" s="679"/>
      <c r="N36" s="721"/>
      <c r="O36" s="722"/>
      <c r="P36" s="722"/>
      <c r="Q36" s="722"/>
      <c r="R36" s="722"/>
      <c r="S36" s="722"/>
      <c r="T36" s="722"/>
      <c r="U36" s="723"/>
      <c r="V36" s="680">
        <f t="shared" si="5"/>
        <v>5304.5</v>
      </c>
      <c r="W36" s="680"/>
      <c r="X36" s="680"/>
      <c r="Y36" s="680"/>
      <c r="Z36" s="680"/>
      <c r="AA36" s="680"/>
      <c r="AB36" s="680"/>
      <c r="AC36" s="680"/>
      <c r="AD36" s="680">
        <f t="shared" si="6"/>
        <v>53045.000000000007</v>
      </c>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79">
        <f t="shared" si="3"/>
        <v>440273.5</v>
      </c>
      <c r="BL36" s="679"/>
      <c r="BM36" s="679"/>
      <c r="BN36" s="679"/>
      <c r="BO36" s="679"/>
      <c r="BP36" s="679"/>
      <c r="BQ36" s="679"/>
      <c r="BR36" s="679"/>
      <c r="BS36" s="679"/>
      <c r="BT36" s="681"/>
    </row>
    <row r="37" spans="1:86" s="2" customFormat="1" ht="18" customHeight="1" x14ac:dyDescent="0.25">
      <c r="A37" s="503" t="s">
        <v>1961</v>
      </c>
      <c r="B37" s="503" t="s">
        <v>1902</v>
      </c>
      <c r="C37" s="498">
        <v>1</v>
      </c>
      <c r="D37" s="503">
        <v>2</v>
      </c>
      <c r="E37" s="499">
        <v>13647.912</v>
      </c>
      <c r="F37" s="679">
        <f t="shared" si="4"/>
        <v>163774.94400000002</v>
      </c>
      <c r="G37" s="679"/>
      <c r="H37" s="679"/>
      <c r="I37" s="679"/>
      <c r="J37" s="679"/>
      <c r="K37" s="679"/>
      <c r="L37" s="679"/>
      <c r="M37" s="679"/>
      <c r="N37" s="721"/>
      <c r="O37" s="722"/>
      <c r="P37" s="722"/>
      <c r="Q37" s="722"/>
      <c r="R37" s="722"/>
      <c r="S37" s="722"/>
      <c r="T37" s="722"/>
      <c r="U37" s="723"/>
      <c r="V37" s="680">
        <f t="shared" si="5"/>
        <v>2274.652</v>
      </c>
      <c r="W37" s="680"/>
      <c r="X37" s="680"/>
      <c r="Y37" s="680"/>
      <c r="Z37" s="680"/>
      <c r="AA37" s="680"/>
      <c r="AB37" s="680"/>
      <c r="AC37" s="680"/>
      <c r="AD37" s="680">
        <f t="shared" si="6"/>
        <v>22746.52</v>
      </c>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79">
        <f t="shared" si="3"/>
        <v>188796.11600000001</v>
      </c>
      <c r="BL37" s="679"/>
      <c r="BM37" s="679"/>
      <c r="BN37" s="679"/>
      <c r="BO37" s="679"/>
      <c r="BP37" s="679"/>
      <c r="BQ37" s="679"/>
      <c r="BR37" s="679"/>
      <c r="BS37" s="679"/>
      <c r="BT37" s="681"/>
    </row>
    <row r="38" spans="1:86" s="2" customFormat="1" ht="18" customHeight="1" x14ac:dyDescent="0.25">
      <c r="A38" s="503" t="s">
        <v>1972</v>
      </c>
      <c r="B38" s="503" t="s">
        <v>1902</v>
      </c>
      <c r="C38" s="498">
        <v>1</v>
      </c>
      <c r="D38" s="503">
        <v>1</v>
      </c>
      <c r="E38" s="499">
        <v>7210.2060000000001</v>
      </c>
      <c r="F38" s="679">
        <f t="shared" si="4"/>
        <v>86522.472000000009</v>
      </c>
      <c r="G38" s="679"/>
      <c r="H38" s="679"/>
      <c r="I38" s="679"/>
      <c r="J38" s="679"/>
      <c r="K38" s="679"/>
      <c r="L38" s="679"/>
      <c r="M38" s="679"/>
      <c r="N38" s="721"/>
      <c r="O38" s="722"/>
      <c r="P38" s="722"/>
      <c r="Q38" s="722"/>
      <c r="R38" s="722"/>
      <c r="S38" s="722"/>
      <c r="T38" s="722"/>
      <c r="U38" s="723"/>
      <c r="V38" s="680">
        <f t="shared" si="5"/>
        <v>1201.701</v>
      </c>
      <c r="W38" s="680"/>
      <c r="X38" s="680"/>
      <c r="Y38" s="680"/>
      <c r="Z38" s="680"/>
      <c r="AA38" s="680"/>
      <c r="AB38" s="680"/>
      <c r="AC38" s="680"/>
      <c r="AD38" s="680">
        <f t="shared" si="6"/>
        <v>12017.01</v>
      </c>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79">
        <f t="shared" si="3"/>
        <v>99741.183000000005</v>
      </c>
      <c r="BL38" s="679"/>
      <c r="BM38" s="679"/>
      <c r="BN38" s="679"/>
      <c r="BO38" s="679"/>
      <c r="BP38" s="679"/>
      <c r="BQ38" s="679"/>
      <c r="BR38" s="679"/>
      <c r="BS38" s="679"/>
      <c r="BT38" s="681"/>
    </row>
    <row r="39" spans="1:86" s="2" customFormat="1" ht="18" customHeight="1" x14ac:dyDescent="0.25">
      <c r="A39" s="503" t="s">
        <v>2082</v>
      </c>
      <c r="B39" s="503" t="s">
        <v>1902</v>
      </c>
      <c r="C39" s="498">
        <v>1</v>
      </c>
      <c r="D39" s="503">
        <v>1</v>
      </c>
      <c r="E39" s="499">
        <v>14420.103000000001</v>
      </c>
      <c r="F39" s="679">
        <f t="shared" si="4"/>
        <v>173041.236</v>
      </c>
      <c r="G39" s="679"/>
      <c r="H39" s="679"/>
      <c r="I39" s="679"/>
      <c r="J39" s="679"/>
      <c r="K39" s="679"/>
      <c r="L39" s="679"/>
      <c r="M39" s="679"/>
      <c r="N39" s="721"/>
      <c r="O39" s="722"/>
      <c r="P39" s="722"/>
      <c r="Q39" s="722"/>
      <c r="R39" s="722"/>
      <c r="S39" s="722"/>
      <c r="T39" s="722"/>
      <c r="U39" s="723"/>
      <c r="V39" s="680">
        <f t="shared" si="5"/>
        <v>2403.3505000000005</v>
      </c>
      <c r="W39" s="680"/>
      <c r="X39" s="680"/>
      <c r="Y39" s="680"/>
      <c r="Z39" s="680"/>
      <c r="AA39" s="680"/>
      <c r="AB39" s="680"/>
      <c r="AC39" s="680"/>
      <c r="AD39" s="680">
        <f t="shared" si="6"/>
        <v>24033.505000000001</v>
      </c>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c r="BJ39" s="680"/>
      <c r="BK39" s="679">
        <f t="shared" si="3"/>
        <v>199478.09150000001</v>
      </c>
      <c r="BL39" s="679"/>
      <c r="BM39" s="679"/>
      <c r="BN39" s="679"/>
      <c r="BO39" s="679"/>
      <c r="BP39" s="679"/>
      <c r="BQ39" s="679"/>
      <c r="BR39" s="679"/>
      <c r="BS39" s="679"/>
      <c r="BT39" s="681"/>
      <c r="CH39" s="62"/>
    </row>
    <row r="40" spans="1:86" s="2" customFormat="1" ht="18" customHeight="1" x14ac:dyDescent="0.25">
      <c r="A40" s="503" t="s">
        <v>1994</v>
      </c>
      <c r="B40" s="503" t="s">
        <v>1913</v>
      </c>
      <c r="C40" s="498">
        <v>1</v>
      </c>
      <c r="D40" s="503">
        <v>1</v>
      </c>
      <c r="E40" s="499">
        <v>8343</v>
      </c>
      <c r="F40" s="679">
        <f t="shared" si="4"/>
        <v>100116</v>
      </c>
      <c r="G40" s="679"/>
      <c r="H40" s="679"/>
      <c r="I40" s="679"/>
      <c r="J40" s="679"/>
      <c r="K40" s="679"/>
      <c r="L40" s="679"/>
      <c r="M40" s="679"/>
      <c r="N40" s="721"/>
      <c r="O40" s="722"/>
      <c r="P40" s="722"/>
      <c r="Q40" s="722"/>
      <c r="R40" s="722"/>
      <c r="S40" s="722"/>
      <c r="T40" s="722"/>
      <c r="U40" s="723"/>
      <c r="V40" s="680">
        <f t="shared" si="5"/>
        <v>1390.5</v>
      </c>
      <c r="W40" s="680"/>
      <c r="X40" s="680"/>
      <c r="Y40" s="680"/>
      <c r="Z40" s="680"/>
      <c r="AA40" s="680"/>
      <c r="AB40" s="680"/>
      <c r="AC40" s="680"/>
      <c r="AD40" s="680">
        <f t="shared" si="6"/>
        <v>13905.000000000002</v>
      </c>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0"/>
      <c r="BF40" s="680"/>
      <c r="BG40" s="680"/>
      <c r="BH40" s="680"/>
      <c r="BI40" s="680"/>
      <c r="BJ40" s="680"/>
      <c r="BK40" s="679">
        <f t="shared" si="3"/>
        <v>115411.5</v>
      </c>
      <c r="BL40" s="679"/>
      <c r="BM40" s="679"/>
      <c r="BN40" s="679"/>
      <c r="BO40" s="679"/>
      <c r="BP40" s="679"/>
      <c r="BQ40" s="679"/>
      <c r="BR40" s="679"/>
      <c r="BS40" s="679"/>
      <c r="BT40" s="681"/>
    </row>
    <row r="41" spans="1:86" s="2" customFormat="1" ht="25.5" customHeight="1" x14ac:dyDescent="0.25">
      <c r="A41" s="503" t="s">
        <v>2001</v>
      </c>
      <c r="B41" s="503" t="s">
        <v>1913</v>
      </c>
      <c r="C41" s="498">
        <v>1</v>
      </c>
      <c r="D41" s="503">
        <v>1</v>
      </c>
      <c r="E41" s="499">
        <v>8652</v>
      </c>
      <c r="F41" s="679">
        <f t="shared" si="4"/>
        <v>103824</v>
      </c>
      <c r="G41" s="679"/>
      <c r="H41" s="679"/>
      <c r="I41" s="679"/>
      <c r="J41" s="679"/>
      <c r="K41" s="679"/>
      <c r="L41" s="679"/>
      <c r="M41" s="679"/>
      <c r="N41" s="721"/>
      <c r="O41" s="722"/>
      <c r="P41" s="722"/>
      <c r="Q41" s="722"/>
      <c r="R41" s="722"/>
      <c r="S41" s="722"/>
      <c r="T41" s="722"/>
      <c r="U41" s="723"/>
      <c r="V41" s="680">
        <f t="shared" si="5"/>
        <v>1442</v>
      </c>
      <c r="W41" s="680"/>
      <c r="X41" s="680"/>
      <c r="Y41" s="680"/>
      <c r="Z41" s="680"/>
      <c r="AA41" s="680"/>
      <c r="AB41" s="680"/>
      <c r="AC41" s="680"/>
      <c r="AD41" s="680">
        <f t="shared" si="6"/>
        <v>14419.999999999998</v>
      </c>
      <c r="AE41" s="680"/>
      <c r="AF41" s="680"/>
      <c r="AG41" s="680"/>
      <c r="AH41" s="680"/>
      <c r="AI41" s="680"/>
      <c r="AJ41" s="680"/>
      <c r="AK41" s="680"/>
      <c r="AL41" s="680"/>
      <c r="AM41" s="680"/>
      <c r="AN41" s="680"/>
      <c r="AO41" s="680"/>
      <c r="AP41" s="680"/>
      <c r="AQ41" s="680"/>
      <c r="AR41" s="680"/>
      <c r="AS41" s="680"/>
      <c r="AT41" s="680"/>
      <c r="AU41" s="680"/>
      <c r="AV41" s="680"/>
      <c r="AW41" s="680"/>
      <c r="AX41" s="680"/>
      <c r="AY41" s="680"/>
      <c r="AZ41" s="680"/>
      <c r="BA41" s="680"/>
      <c r="BB41" s="680"/>
      <c r="BC41" s="680"/>
      <c r="BD41" s="680"/>
      <c r="BE41" s="680"/>
      <c r="BF41" s="680"/>
      <c r="BG41" s="680"/>
      <c r="BH41" s="680"/>
      <c r="BI41" s="680"/>
      <c r="BJ41" s="680"/>
      <c r="BK41" s="679">
        <f t="shared" si="3"/>
        <v>119686</v>
      </c>
      <c r="BL41" s="679"/>
      <c r="BM41" s="679"/>
      <c r="BN41" s="679"/>
      <c r="BO41" s="679"/>
      <c r="BP41" s="679"/>
      <c r="BQ41" s="679"/>
      <c r="BR41" s="679"/>
      <c r="BS41" s="679"/>
      <c r="BT41" s="681"/>
    </row>
    <row r="42" spans="1:86" s="2" customFormat="1" ht="18" customHeight="1" x14ac:dyDescent="0.25">
      <c r="A42" s="503" t="s">
        <v>2086</v>
      </c>
      <c r="B42" s="503" t="s">
        <v>1913</v>
      </c>
      <c r="C42" s="498">
        <v>1</v>
      </c>
      <c r="D42" s="503">
        <v>2</v>
      </c>
      <c r="E42" s="499">
        <v>33990</v>
      </c>
      <c r="F42" s="679">
        <f t="shared" si="4"/>
        <v>407880</v>
      </c>
      <c r="G42" s="679"/>
      <c r="H42" s="679"/>
      <c r="I42" s="679"/>
      <c r="J42" s="679"/>
      <c r="K42" s="679"/>
      <c r="L42" s="679"/>
      <c r="M42" s="679"/>
      <c r="N42" s="721"/>
      <c r="O42" s="722"/>
      <c r="P42" s="722"/>
      <c r="Q42" s="722"/>
      <c r="R42" s="722"/>
      <c r="S42" s="722"/>
      <c r="T42" s="722"/>
      <c r="U42" s="723"/>
      <c r="V42" s="680">
        <f t="shared" si="5"/>
        <v>5665</v>
      </c>
      <c r="W42" s="680"/>
      <c r="X42" s="680"/>
      <c r="Y42" s="680"/>
      <c r="Z42" s="680"/>
      <c r="AA42" s="680"/>
      <c r="AB42" s="680"/>
      <c r="AC42" s="680"/>
      <c r="AD42" s="680">
        <f t="shared" si="6"/>
        <v>56650</v>
      </c>
      <c r="AE42" s="680"/>
      <c r="AF42" s="680"/>
      <c r="AG42" s="680"/>
      <c r="AH42" s="680"/>
      <c r="AI42" s="680"/>
      <c r="AJ42" s="680"/>
      <c r="AK42" s="680"/>
      <c r="AL42" s="680"/>
      <c r="AM42" s="680"/>
      <c r="AN42" s="680"/>
      <c r="AO42" s="680"/>
      <c r="AP42" s="680"/>
      <c r="AQ42" s="680"/>
      <c r="AR42" s="680"/>
      <c r="AS42" s="680"/>
      <c r="AT42" s="680"/>
      <c r="AU42" s="680"/>
      <c r="AV42" s="680"/>
      <c r="AW42" s="680"/>
      <c r="AX42" s="680"/>
      <c r="AY42" s="680"/>
      <c r="AZ42" s="680"/>
      <c r="BA42" s="680"/>
      <c r="BB42" s="680"/>
      <c r="BC42" s="680"/>
      <c r="BD42" s="680"/>
      <c r="BE42" s="680"/>
      <c r="BF42" s="680"/>
      <c r="BG42" s="680"/>
      <c r="BH42" s="680"/>
      <c r="BI42" s="680"/>
      <c r="BJ42" s="680"/>
      <c r="BK42" s="679">
        <f t="shared" si="3"/>
        <v>470195</v>
      </c>
      <c r="BL42" s="679"/>
      <c r="BM42" s="679"/>
      <c r="BN42" s="679"/>
      <c r="BO42" s="679"/>
      <c r="BP42" s="679"/>
      <c r="BQ42" s="679"/>
      <c r="BR42" s="679"/>
      <c r="BS42" s="679"/>
      <c r="BT42" s="681"/>
    </row>
    <row r="43" spans="1:86" s="2" customFormat="1" ht="34.5" customHeight="1" x14ac:dyDescent="0.25">
      <c r="A43" s="503" t="s">
        <v>2009</v>
      </c>
      <c r="B43" s="503" t="s">
        <v>1914</v>
      </c>
      <c r="C43" s="498">
        <v>1</v>
      </c>
      <c r="D43" s="503">
        <v>1</v>
      </c>
      <c r="E43" s="499">
        <v>9022.7999999999993</v>
      </c>
      <c r="F43" s="679">
        <f t="shared" si="4"/>
        <v>108273.59999999999</v>
      </c>
      <c r="G43" s="679"/>
      <c r="H43" s="679"/>
      <c r="I43" s="679"/>
      <c r="J43" s="679"/>
      <c r="K43" s="679"/>
      <c r="L43" s="679"/>
      <c r="M43" s="679"/>
      <c r="N43" s="721"/>
      <c r="O43" s="722"/>
      <c r="P43" s="722"/>
      <c r="Q43" s="722"/>
      <c r="R43" s="722"/>
      <c r="S43" s="722"/>
      <c r="T43" s="722"/>
      <c r="U43" s="723"/>
      <c r="V43" s="680">
        <f t="shared" si="5"/>
        <v>1503.8</v>
      </c>
      <c r="W43" s="680"/>
      <c r="X43" s="680"/>
      <c r="Y43" s="680"/>
      <c r="Z43" s="680"/>
      <c r="AA43" s="680"/>
      <c r="AB43" s="680"/>
      <c r="AC43" s="680"/>
      <c r="AD43" s="680">
        <f t="shared" si="6"/>
        <v>15038</v>
      </c>
      <c r="AE43" s="680"/>
      <c r="AF43" s="680"/>
      <c r="AG43" s="680"/>
      <c r="AH43" s="680"/>
      <c r="AI43" s="680"/>
      <c r="AJ43" s="680"/>
      <c r="AK43" s="680"/>
      <c r="AL43" s="680"/>
      <c r="AM43" s="680"/>
      <c r="AN43" s="680"/>
      <c r="AO43" s="680"/>
      <c r="AP43" s="680"/>
      <c r="AQ43" s="680"/>
      <c r="AR43" s="680"/>
      <c r="AS43" s="680"/>
      <c r="AT43" s="680"/>
      <c r="AU43" s="680"/>
      <c r="AV43" s="680"/>
      <c r="AW43" s="680"/>
      <c r="AX43" s="680"/>
      <c r="AY43" s="680"/>
      <c r="AZ43" s="680"/>
      <c r="BA43" s="680"/>
      <c r="BB43" s="680"/>
      <c r="BC43" s="680"/>
      <c r="BD43" s="680"/>
      <c r="BE43" s="680"/>
      <c r="BF43" s="680"/>
      <c r="BG43" s="680"/>
      <c r="BH43" s="680"/>
      <c r="BI43" s="680"/>
      <c r="BJ43" s="680"/>
      <c r="BK43" s="679">
        <f t="shared" si="3"/>
        <v>124815.4</v>
      </c>
      <c r="BL43" s="679"/>
      <c r="BM43" s="679"/>
      <c r="BN43" s="679"/>
      <c r="BO43" s="679"/>
      <c r="BP43" s="679"/>
      <c r="BQ43" s="679"/>
      <c r="BR43" s="679"/>
      <c r="BS43" s="679"/>
      <c r="BT43" s="681"/>
    </row>
    <row r="44" spans="1:86" s="2" customFormat="1" ht="18" customHeight="1" x14ac:dyDescent="0.25">
      <c r="A44" s="503" t="s">
        <v>2037</v>
      </c>
      <c r="B44" s="503" t="s">
        <v>1914</v>
      </c>
      <c r="C44" s="498">
        <v>1</v>
      </c>
      <c r="D44" s="503">
        <v>2</v>
      </c>
      <c r="E44" s="499">
        <v>19776</v>
      </c>
      <c r="F44" s="679">
        <f t="shared" si="4"/>
        <v>237312</v>
      </c>
      <c r="G44" s="679"/>
      <c r="H44" s="679"/>
      <c r="I44" s="679"/>
      <c r="J44" s="679"/>
      <c r="K44" s="679"/>
      <c r="L44" s="679"/>
      <c r="M44" s="679"/>
      <c r="N44" s="721"/>
      <c r="O44" s="722"/>
      <c r="P44" s="722"/>
      <c r="Q44" s="722"/>
      <c r="R44" s="722"/>
      <c r="S44" s="722"/>
      <c r="T44" s="722"/>
      <c r="U44" s="723"/>
      <c r="V44" s="680">
        <f t="shared" si="5"/>
        <v>3296</v>
      </c>
      <c r="W44" s="680"/>
      <c r="X44" s="680"/>
      <c r="Y44" s="680"/>
      <c r="Z44" s="680"/>
      <c r="AA44" s="680"/>
      <c r="AB44" s="680"/>
      <c r="AC44" s="680"/>
      <c r="AD44" s="680">
        <f t="shared" si="6"/>
        <v>32960</v>
      </c>
      <c r="AE44" s="680"/>
      <c r="AF44" s="680"/>
      <c r="AG44" s="680"/>
      <c r="AH44" s="680"/>
      <c r="AI44" s="680"/>
      <c r="AJ44" s="680"/>
      <c r="AK44" s="680"/>
      <c r="AL44" s="680"/>
      <c r="AM44" s="680"/>
      <c r="AN44" s="680"/>
      <c r="AO44" s="680"/>
      <c r="AP44" s="680"/>
      <c r="AQ44" s="680"/>
      <c r="AR44" s="680"/>
      <c r="AS44" s="680"/>
      <c r="AT44" s="680"/>
      <c r="AU44" s="680"/>
      <c r="AV44" s="680"/>
      <c r="AW44" s="680"/>
      <c r="AX44" s="680"/>
      <c r="AY44" s="680"/>
      <c r="AZ44" s="680"/>
      <c r="BA44" s="680"/>
      <c r="BB44" s="680"/>
      <c r="BC44" s="680"/>
      <c r="BD44" s="680"/>
      <c r="BE44" s="680"/>
      <c r="BF44" s="680"/>
      <c r="BG44" s="680"/>
      <c r="BH44" s="680"/>
      <c r="BI44" s="680"/>
      <c r="BJ44" s="680"/>
      <c r="BK44" s="679">
        <f t="shared" si="3"/>
        <v>273568</v>
      </c>
      <c r="BL44" s="679"/>
      <c r="BM44" s="679"/>
      <c r="BN44" s="679"/>
      <c r="BO44" s="679"/>
      <c r="BP44" s="679"/>
      <c r="BQ44" s="679"/>
      <c r="BR44" s="679"/>
      <c r="BS44" s="679"/>
      <c r="BT44" s="681"/>
    </row>
    <row r="45" spans="1:86" s="2" customFormat="1" ht="18" customHeight="1" x14ac:dyDescent="0.25">
      <c r="A45" s="503" t="s">
        <v>2048</v>
      </c>
      <c r="B45" s="503" t="s">
        <v>1914</v>
      </c>
      <c r="C45" s="498">
        <v>1</v>
      </c>
      <c r="D45" s="503">
        <v>1</v>
      </c>
      <c r="E45" s="499">
        <v>10789.353000000001</v>
      </c>
      <c r="F45" s="679">
        <f t="shared" si="4"/>
        <v>129472.236</v>
      </c>
      <c r="G45" s="679"/>
      <c r="H45" s="679"/>
      <c r="I45" s="679"/>
      <c r="J45" s="679"/>
      <c r="K45" s="679"/>
      <c r="L45" s="679"/>
      <c r="M45" s="679"/>
      <c r="N45" s="721"/>
      <c r="O45" s="722"/>
      <c r="P45" s="722"/>
      <c r="Q45" s="722"/>
      <c r="R45" s="722"/>
      <c r="S45" s="722"/>
      <c r="T45" s="722"/>
      <c r="U45" s="723"/>
      <c r="V45" s="680">
        <f t="shared" si="5"/>
        <v>1798.2255</v>
      </c>
      <c r="W45" s="680"/>
      <c r="X45" s="680"/>
      <c r="Y45" s="680"/>
      <c r="Z45" s="680"/>
      <c r="AA45" s="680"/>
      <c r="AB45" s="680"/>
      <c r="AC45" s="680"/>
      <c r="AD45" s="680">
        <f t="shared" si="6"/>
        <v>17982.255000000001</v>
      </c>
      <c r="AE45" s="680"/>
      <c r="AF45" s="680"/>
      <c r="AG45" s="680"/>
      <c r="AH45" s="680"/>
      <c r="AI45" s="680"/>
      <c r="AJ45" s="680"/>
      <c r="AK45" s="680"/>
      <c r="AL45" s="680"/>
      <c r="AM45" s="680"/>
      <c r="AN45" s="680"/>
      <c r="AO45" s="680"/>
      <c r="AP45" s="680"/>
      <c r="AQ45" s="680"/>
      <c r="AR45" s="680"/>
      <c r="AS45" s="680"/>
      <c r="AT45" s="680"/>
      <c r="AU45" s="680"/>
      <c r="AV45" s="680"/>
      <c r="AW45" s="680"/>
      <c r="AX45" s="680"/>
      <c r="AY45" s="680"/>
      <c r="AZ45" s="680"/>
      <c r="BA45" s="680"/>
      <c r="BB45" s="680"/>
      <c r="BC45" s="680"/>
      <c r="BD45" s="680"/>
      <c r="BE45" s="680"/>
      <c r="BF45" s="680"/>
      <c r="BG45" s="680"/>
      <c r="BH45" s="680"/>
      <c r="BI45" s="680"/>
      <c r="BJ45" s="680"/>
      <c r="BK45" s="679">
        <f t="shared" si="3"/>
        <v>149252.71650000001</v>
      </c>
      <c r="BL45" s="679"/>
      <c r="BM45" s="679"/>
      <c r="BN45" s="679"/>
      <c r="BO45" s="679"/>
      <c r="BP45" s="679"/>
      <c r="BQ45" s="679"/>
      <c r="BR45" s="679"/>
      <c r="BS45" s="679"/>
      <c r="BT45" s="681"/>
    </row>
    <row r="46" spans="1:86" s="2" customFormat="1" ht="18" customHeight="1" x14ac:dyDescent="0.25">
      <c r="A46" s="503" t="s">
        <v>2082</v>
      </c>
      <c r="B46" s="503" t="s">
        <v>1914</v>
      </c>
      <c r="C46" s="498">
        <v>1</v>
      </c>
      <c r="D46" s="503">
        <v>1</v>
      </c>
      <c r="E46" s="499">
        <v>14420.103000000001</v>
      </c>
      <c r="F46" s="679">
        <f t="shared" si="4"/>
        <v>173041.236</v>
      </c>
      <c r="G46" s="679"/>
      <c r="H46" s="679"/>
      <c r="I46" s="679"/>
      <c r="J46" s="679"/>
      <c r="K46" s="679"/>
      <c r="L46" s="679"/>
      <c r="M46" s="679"/>
      <c r="N46" s="721"/>
      <c r="O46" s="722"/>
      <c r="P46" s="722"/>
      <c r="Q46" s="722"/>
      <c r="R46" s="722"/>
      <c r="S46" s="722"/>
      <c r="T46" s="722"/>
      <c r="U46" s="723"/>
      <c r="V46" s="680">
        <f t="shared" si="5"/>
        <v>2403.3505000000005</v>
      </c>
      <c r="W46" s="680"/>
      <c r="X46" s="680"/>
      <c r="Y46" s="680"/>
      <c r="Z46" s="680"/>
      <c r="AA46" s="680"/>
      <c r="AB46" s="680"/>
      <c r="AC46" s="680"/>
      <c r="AD46" s="680">
        <f t="shared" si="6"/>
        <v>24033.505000000001</v>
      </c>
      <c r="AE46" s="680"/>
      <c r="AF46" s="680"/>
      <c r="AG46" s="680"/>
      <c r="AH46" s="680"/>
      <c r="AI46" s="680"/>
      <c r="AJ46" s="680"/>
      <c r="AK46" s="680"/>
      <c r="AL46" s="680"/>
      <c r="AM46" s="680"/>
      <c r="AN46" s="680"/>
      <c r="AO46" s="680"/>
      <c r="AP46" s="680"/>
      <c r="AQ46" s="680"/>
      <c r="AR46" s="680"/>
      <c r="AS46" s="680"/>
      <c r="AT46" s="680"/>
      <c r="AU46" s="680"/>
      <c r="AV46" s="680"/>
      <c r="AW46" s="680"/>
      <c r="AX46" s="680"/>
      <c r="AY46" s="680"/>
      <c r="AZ46" s="680"/>
      <c r="BA46" s="680"/>
      <c r="BB46" s="680"/>
      <c r="BC46" s="680"/>
      <c r="BD46" s="680"/>
      <c r="BE46" s="680"/>
      <c r="BF46" s="680"/>
      <c r="BG46" s="680"/>
      <c r="BH46" s="680"/>
      <c r="BI46" s="680"/>
      <c r="BJ46" s="680"/>
      <c r="BK46" s="679">
        <f t="shared" si="3"/>
        <v>199478.09150000001</v>
      </c>
      <c r="BL46" s="679"/>
      <c r="BM46" s="679"/>
      <c r="BN46" s="679"/>
      <c r="BO46" s="679"/>
      <c r="BP46" s="679"/>
      <c r="BQ46" s="679"/>
      <c r="BR46" s="679"/>
      <c r="BS46" s="679"/>
      <c r="BT46" s="681"/>
    </row>
    <row r="47" spans="1:86" s="2" customFormat="1" ht="18" customHeight="1" x14ac:dyDescent="0.25">
      <c r="A47" s="503" t="s">
        <v>2091</v>
      </c>
      <c r="B47" s="503" t="s">
        <v>1914</v>
      </c>
      <c r="C47" s="498">
        <v>1</v>
      </c>
      <c r="D47" s="503">
        <v>1</v>
      </c>
      <c r="E47" s="499">
        <v>19570.206000000002</v>
      </c>
      <c r="F47" s="679">
        <f t="shared" si="4"/>
        <v>234842.47200000001</v>
      </c>
      <c r="G47" s="679"/>
      <c r="H47" s="679"/>
      <c r="I47" s="679"/>
      <c r="J47" s="679"/>
      <c r="K47" s="679"/>
      <c r="L47" s="679"/>
      <c r="M47" s="679"/>
      <c r="N47" s="721"/>
      <c r="O47" s="722"/>
      <c r="P47" s="722"/>
      <c r="Q47" s="722"/>
      <c r="R47" s="722"/>
      <c r="S47" s="722"/>
      <c r="T47" s="722"/>
      <c r="U47" s="723"/>
      <c r="V47" s="680">
        <f t="shared" si="5"/>
        <v>3261.7010000000005</v>
      </c>
      <c r="W47" s="680"/>
      <c r="X47" s="680"/>
      <c r="Y47" s="680"/>
      <c r="Z47" s="680"/>
      <c r="AA47" s="680"/>
      <c r="AB47" s="680"/>
      <c r="AC47" s="680"/>
      <c r="AD47" s="680">
        <f t="shared" si="6"/>
        <v>32617.010000000006</v>
      </c>
      <c r="AE47" s="680"/>
      <c r="AF47" s="680"/>
      <c r="AG47" s="680"/>
      <c r="AH47" s="680"/>
      <c r="AI47" s="680"/>
      <c r="AJ47" s="680"/>
      <c r="AK47" s="680"/>
      <c r="AL47" s="680"/>
      <c r="AM47" s="680"/>
      <c r="AN47" s="680"/>
      <c r="AO47" s="680"/>
      <c r="AP47" s="680"/>
      <c r="AQ47" s="680"/>
      <c r="AR47" s="680"/>
      <c r="AS47" s="680"/>
      <c r="AT47" s="680"/>
      <c r="AU47" s="680"/>
      <c r="AV47" s="680"/>
      <c r="AW47" s="680"/>
      <c r="AX47" s="680"/>
      <c r="AY47" s="680"/>
      <c r="AZ47" s="680"/>
      <c r="BA47" s="680"/>
      <c r="BB47" s="680"/>
      <c r="BC47" s="680"/>
      <c r="BD47" s="680"/>
      <c r="BE47" s="680"/>
      <c r="BF47" s="680"/>
      <c r="BG47" s="680"/>
      <c r="BH47" s="680"/>
      <c r="BI47" s="680"/>
      <c r="BJ47" s="680"/>
      <c r="BK47" s="679">
        <f t="shared" si="3"/>
        <v>270721.18300000002</v>
      </c>
      <c r="BL47" s="679"/>
      <c r="BM47" s="679"/>
      <c r="BN47" s="679"/>
      <c r="BO47" s="679"/>
      <c r="BP47" s="679"/>
      <c r="BQ47" s="679"/>
      <c r="BR47" s="679"/>
      <c r="BS47" s="679"/>
      <c r="BT47" s="681"/>
    </row>
    <row r="48" spans="1:86" s="2" customFormat="1" ht="22.5" customHeight="1" x14ac:dyDescent="0.25">
      <c r="A48" s="503" t="s">
        <v>2099</v>
      </c>
      <c r="B48" s="503" t="s">
        <v>1914</v>
      </c>
      <c r="C48" s="498">
        <v>1</v>
      </c>
      <c r="D48" s="503">
        <v>1</v>
      </c>
      <c r="E48" s="499">
        <v>28840.206000000002</v>
      </c>
      <c r="F48" s="679">
        <f t="shared" si="4"/>
        <v>346082.47200000001</v>
      </c>
      <c r="G48" s="679"/>
      <c r="H48" s="679"/>
      <c r="I48" s="679"/>
      <c r="J48" s="679"/>
      <c r="K48" s="679"/>
      <c r="L48" s="679"/>
      <c r="M48" s="679"/>
      <c r="N48" s="721"/>
      <c r="O48" s="722"/>
      <c r="P48" s="722"/>
      <c r="Q48" s="722"/>
      <c r="R48" s="722"/>
      <c r="S48" s="722"/>
      <c r="T48" s="722"/>
      <c r="U48" s="723"/>
      <c r="V48" s="680">
        <f t="shared" si="5"/>
        <v>4806.7010000000009</v>
      </c>
      <c r="W48" s="680"/>
      <c r="X48" s="680"/>
      <c r="Y48" s="680"/>
      <c r="Z48" s="680"/>
      <c r="AA48" s="680"/>
      <c r="AB48" s="680"/>
      <c r="AC48" s="680"/>
      <c r="AD48" s="680">
        <f t="shared" si="6"/>
        <v>48067.01</v>
      </c>
      <c r="AE48" s="680"/>
      <c r="AF48" s="680"/>
      <c r="AG48" s="680"/>
      <c r="AH48" s="680"/>
      <c r="AI48" s="680"/>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0"/>
      <c r="BK48" s="679">
        <f t="shared" si="3"/>
        <v>398956.18300000002</v>
      </c>
      <c r="BL48" s="679"/>
      <c r="BM48" s="679"/>
      <c r="BN48" s="679"/>
      <c r="BO48" s="679"/>
      <c r="BP48" s="679"/>
      <c r="BQ48" s="679"/>
      <c r="BR48" s="679"/>
      <c r="BS48" s="679"/>
      <c r="BT48" s="681"/>
    </row>
    <row r="49" spans="1:85" s="2" customFormat="1" ht="18" customHeight="1" x14ac:dyDescent="0.25">
      <c r="A49" s="503" t="s">
        <v>2013</v>
      </c>
      <c r="B49" s="503" t="s">
        <v>1917</v>
      </c>
      <c r="C49" s="498">
        <v>1</v>
      </c>
      <c r="D49" s="503">
        <v>1</v>
      </c>
      <c r="E49" s="499">
        <v>9161.85</v>
      </c>
      <c r="F49" s="679">
        <f t="shared" si="4"/>
        <v>109942.20000000001</v>
      </c>
      <c r="G49" s="679"/>
      <c r="H49" s="679"/>
      <c r="I49" s="679"/>
      <c r="J49" s="679"/>
      <c r="K49" s="679"/>
      <c r="L49" s="679"/>
      <c r="M49" s="679"/>
      <c r="N49" s="721"/>
      <c r="O49" s="722"/>
      <c r="P49" s="722"/>
      <c r="Q49" s="722"/>
      <c r="R49" s="722"/>
      <c r="S49" s="722"/>
      <c r="T49" s="722"/>
      <c r="U49" s="723"/>
      <c r="V49" s="680">
        <f t="shared" si="5"/>
        <v>1526.9750000000001</v>
      </c>
      <c r="W49" s="680"/>
      <c r="X49" s="680"/>
      <c r="Y49" s="680"/>
      <c r="Z49" s="680"/>
      <c r="AA49" s="680"/>
      <c r="AB49" s="680"/>
      <c r="AC49" s="680"/>
      <c r="AD49" s="680">
        <f t="shared" si="6"/>
        <v>15269.750000000002</v>
      </c>
      <c r="AE49" s="680"/>
      <c r="AF49" s="680"/>
      <c r="AG49" s="680"/>
      <c r="AH49" s="680"/>
      <c r="AI49" s="680"/>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c r="BJ49" s="680"/>
      <c r="BK49" s="679">
        <f t="shared" si="3"/>
        <v>126738.92500000002</v>
      </c>
      <c r="BL49" s="679"/>
      <c r="BM49" s="679"/>
      <c r="BN49" s="679"/>
      <c r="BO49" s="679"/>
      <c r="BP49" s="679"/>
      <c r="BQ49" s="679"/>
      <c r="BR49" s="679"/>
      <c r="BS49" s="679"/>
      <c r="BT49" s="681"/>
    </row>
    <row r="50" spans="1:85" s="2" customFormat="1" ht="18" customHeight="1" x14ac:dyDescent="0.25">
      <c r="A50" s="503" t="s">
        <v>2082</v>
      </c>
      <c r="B50" s="503" t="s">
        <v>1917</v>
      </c>
      <c r="C50" s="498">
        <v>1</v>
      </c>
      <c r="D50" s="503">
        <v>2</v>
      </c>
      <c r="E50" s="499">
        <v>28840.206000000002</v>
      </c>
      <c r="F50" s="679">
        <f t="shared" si="4"/>
        <v>346082.47200000001</v>
      </c>
      <c r="G50" s="679"/>
      <c r="H50" s="679"/>
      <c r="I50" s="679"/>
      <c r="J50" s="679"/>
      <c r="K50" s="679"/>
      <c r="L50" s="679"/>
      <c r="M50" s="679"/>
      <c r="N50" s="721"/>
      <c r="O50" s="722"/>
      <c r="P50" s="722"/>
      <c r="Q50" s="722"/>
      <c r="R50" s="722"/>
      <c r="S50" s="722"/>
      <c r="T50" s="722"/>
      <c r="U50" s="723"/>
      <c r="V50" s="680">
        <f t="shared" si="5"/>
        <v>4806.7010000000009</v>
      </c>
      <c r="W50" s="680"/>
      <c r="X50" s="680"/>
      <c r="Y50" s="680"/>
      <c r="Z50" s="680"/>
      <c r="AA50" s="680"/>
      <c r="AB50" s="680"/>
      <c r="AC50" s="680"/>
      <c r="AD50" s="680">
        <f t="shared" si="6"/>
        <v>48067.01</v>
      </c>
      <c r="AE50" s="680"/>
      <c r="AF50" s="680"/>
      <c r="AG50" s="680"/>
      <c r="AH50" s="680"/>
      <c r="AI50" s="680"/>
      <c r="AJ50" s="680"/>
      <c r="AK50" s="680"/>
      <c r="AL50" s="680"/>
      <c r="AM50" s="680"/>
      <c r="AN50" s="680"/>
      <c r="AO50" s="680"/>
      <c r="AP50" s="680"/>
      <c r="AQ50" s="680"/>
      <c r="AR50" s="680"/>
      <c r="AS50" s="680"/>
      <c r="AT50" s="680"/>
      <c r="AU50" s="680"/>
      <c r="AV50" s="680"/>
      <c r="AW50" s="680"/>
      <c r="AX50" s="680"/>
      <c r="AY50" s="680"/>
      <c r="AZ50" s="680"/>
      <c r="BA50" s="680"/>
      <c r="BB50" s="680"/>
      <c r="BC50" s="680"/>
      <c r="BD50" s="680"/>
      <c r="BE50" s="680"/>
      <c r="BF50" s="680"/>
      <c r="BG50" s="680"/>
      <c r="BH50" s="680"/>
      <c r="BI50" s="680"/>
      <c r="BJ50" s="680"/>
      <c r="BK50" s="679">
        <f t="shared" si="3"/>
        <v>398956.18300000002</v>
      </c>
      <c r="BL50" s="679"/>
      <c r="BM50" s="679"/>
      <c r="BN50" s="679"/>
      <c r="BO50" s="679"/>
      <c r="BP50" s="679"/>
      <c r="BQ50" s="679"/>
      <c r="BR50" s="679"/>
      <c r="BS50" s="679"/>
      <c r="BT50" s="681"/>
    </row>
    <row r="51" spans="1:85" s="2" customFormat="1" ht="18" customHeight="1" x14ac:dyDescent="0.25">
      <c r="A51" s="503" t="s">
        <v>1985</v>
      </c>
      <c r="B51" s="503" t="s">
        <v>1904</v>
      </c>
      <c r="C51" s="498">
        <v>1</v>
      </c>
      <c r="D51" s="503">
        <v>1</v>
      </c>
      <c r="E51" s="499">
        <v>7953.66</v>
      </c>
      <c r="F51" s="679">
        <f t="shared" si="4"/>
        <v>95443.92</v>
      </c>
      <c r="G51" s="679"/>
      <c r="H51" s="679"/>
      <c r="I51" s="679"/>
      <c r="J51" s="679"/>
      <c r="K51" s="679"/>
      <c r="L51" s="679"/>
      <c r="M51" s="679"/>
      <c r="N51" s="721"/>
      <c r="O51" s="722"/>
      <c r="P51" s="722"/>
      <c r="Q51" s="722"/>
      <c r="R51" s="722"/>
      <c r="S51" s="722"/>
      <c r="T51" s="722"/>
      <c r="U51" s="723"/>
      <c r="V51" s="680">
        <f t="shared" si="5"/>
        <v>1325.6100000000001</v>
      </c>
      <c r="W51" s="680"/>
      <c r="X51" s="680"/>
      <c r="Y51" s="680"/>
      <c r="Z51" s="680"/>
      <c r="AA51" s="680"/>
      <c r="AB51" s="680"/>
      <c r="AC51" s="680"/>
      <c r="AD51" s="680">
        <f t="shared" si="6"/>
        <v>13256.1</v>
      </c>
      <c r="AE51" s="680"/>
      <c r="AF51" s="680"/>
      <c r="AG51" s="680"/>
      <c r="AH51" s="680"/>
      <c r="AI51" s="680"/>
      <c r="AJ51" s="680"/>
      <c r="AK51" s="680"/>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0"/>
      <c r="BI51" s="680"/>
      <c r="BJ51" s="680"/>
      <c r="BK51" s="679">
        <f t="shared" si="3"/>
        <v>110025.63</v>
      </c>
      <c r="BL51" s="679"/>
      <c r="BM51" s="679"/>
      <c r="BN51" s="679"/>
      <c r="BO51" s="679"/>
      <c r="BP51" s="679"/>
      <c r="BQ51" s="679"/>
      <c r="BR51" s="679"/>
      <c r="BS51" s="679"/>
      <c r="BT51" s="681"/>
    </row>
    <row r="52" spans="1:85" s="2" customFormat="1" ht="18" customHeight="1" x14ac:dyDescent="0.25">
      <c r="A52" s="503" t="s">
        <v>1953</v>
      </c>
      <c r="B52" s="503" t="s">
        <v>1922</v>
      </c>
      <c r="C52" s="498">
        <v>1</v>
      </c>
      <c r="D52" s="503">
        <v>2</v>
      </c>
      <c r="E52" s="499">
        <v>12730.8</v>
      </c>
      <c r="F52" s="679">
        <f t="shared" si="4"/>
        <v>152769.59999999998</v>
      </c>
      <c r="G52" s="679"/>
      <c r="H52" s="679"/>
      <c r="I52" s="679"/>
      <c r="J52" s="679"/>
      <c r="K52" s="679"/>
      <c r="L52" s="679"/>
      <c r="M52" s="679"/>
      <c r="N52" s="721"/>
      <c r="O52" s="722"/>
      <c r="P52" s="722"/>
      <c r="Q52" s="722"/>
      <c r="R52" s="722"/>
      <c r="S52" s="722"/>
      <c r="T52" s="722"/>
      <c r="U52" s="723"/>
      <c r="V52" s="680">
        <f t="shared" si="5"/>
        <v>2121.7999999999997</v>
      </c>
      <c r="W52" s="680"/>
      <c r="X52" s="680"/>
      <c r="Y52" s="680"/>
      <c r="Z52" s="680"/>
      <c r="AA52" s="680"/>
      <c r="AB52" s="680"/>
      <c r="AC52" s="680"/>
      <c r="AD52" s="680">
        <f t="shared" si="6"/>
        <v>21217.999999999996</v>
      </c>
      <c r="AE52" s="680"/>
      <c r="AF52" s="680"/>
      <c r="AG52" s="680"/>
      <c r="AH52" s="680"/>
      <c r="AI52" s="680"/>
      <c r="AJ52" s="680"/>
      <c r="AK52" s="680"/>
      <c r="AL52" s="680"/>
      <c r="AM52" s="680"/>
      <c r="AN52" s="680"/>
      <c r="AO52" s="680"/>
      <c r="AP52" s="680"/>
      <c r="AQ52" s="680"/>
      <c r="AR52" s="680"/>
      <c r="AS52" s="680"/>
      <c r="AT52" s="680"/>
      <c r="AU52" s="680"/>
      <c r="AV52" s="680"/>
      <c r="AW52" s="680"/>
      <c r="AX52" s="680"/>
      <c r="AY52" s="680"/>
      <c r="AZ52" s="680"/>
      <c r="BA52" s="680"/>
      <c r="BB52" s="680"/>
      <c r="BC52" s="680"/>
      <c r="BD52" s="680"/>
      <c r="BE52" s="680"/>
      <c r="BF52" s="680"/>
      <c r="BG52" s="680"/>
      <c r="BH52" s="680"/>
      <c r="BI52" s="680"/>
      <c r="BJ52" s="680"/>
      <c r="BK52" s="679">
        <f t="shared" si="3"/>
        <v>176109.39999999997</v>
      </c>
      <c r="BL52" s="679"/>
      <c r="BM52" s="679"/>
      <c r="BN52" s="679"/>
      <c r="BO52" s="679"/>
      <c r="BP52" s="679"/>
      <c r="BQ52" s="679"/>
      <c r="BR52" s="679"/>
      <c r="BS52" s="679"/>
      <c r="BT52" s="681"/>
    </row>
    <row r="53" spans="1:85" s="2" customFormat="1" x14ac:dyDescent="0.25">
      <c r="A53" s="503" t="s">
        <v>1969</v>
      </c>
      <c r="B53" s="503" t="s">
        <v>1922</v>
      </c>
      <c r="C53" s="498">
        <v>1</v>
      </c>
      <c r="D53" s="503">
        <v>2</v>
      </c>
      <c r="E53" s="499">
        <v>14214</v>
      </c>
      <c r="F53" s="679">
        <f t="shared" si="4"/>
        <v>170568</v>
      </c>
      <c r="G53" s="679"/>
      <c r="H53" s="679"/>
      <c r="I53" s="679"/>
      <c r="J53" s="679"/>
      <c r="K53" s="679"/>
      <c r="L53" s="679"/>
      <c r="M53" s="679"/>
      <c r="N53" s="721"/>
      <c r="O53" s="722"/>
      <c r="P53" s="722"/>
      <c r="Q53" s="722"/>
      <c r="R53" s="722"/>
      <c r="S53" s="722"/>
      <c r="T53" s="722"/>
      <c r="U53" s="723"/>
      <c r="V53" s="680">
        <f t="shared" si="5"/>
        <v>2369</v>
      </c>
      <c r="W53" s="680"/>
      <c r="X53" s="680"/>
      <c r="Y53" s="680"/>
      <c r="Z53" s="680"/>
      <c r="AA53" s="680"/>
      <c r="AB53" s="680"/>
      <c r="AC53" s="680"/>
      <c r="AD53" s="680">
        <f t="shared" si="6"/>
        <v>23690</v>
      </c>
      <c r="AE53" s="680"/>
      <c r="AF53" s="680"/>
      <c r="AG53" s="680"/>
      <c r="AH53" s="680"/>
      <c r="AI53" s="680"/>
      <c r="AJ53" s="680"/>
      <c r="AK53" s="680"/>
      <c r="AL53" s="680"/>
      <c r="AM53" s="680"/>
      <c r="AN53" s="680"/>
      <c r="AO53" s="680"/>
      <c r="AP53" s="680"/>
      <c r="AQ53" s="680"/>
      <c r="AR53" s="680"/>
      <c r="AS53" s="680"/>
      <c r="AT53" s="680"/>
      <c r="AU53" s="680"/>
      <c r="AV53" s="680"/>
      <c r="AW53" s="680"/>
      <c r="AX53" s="680"/>
      <c r="AY53" s="680"/>
      <c r="AZ53" s="680"/>
      <c r="BA53" s="680"/>
      <c r="BB53" s="680"/>
      <c r="BC53" s="680"/>
      <c r="BD53" s="680"/>
      <c r="BE53" s="680"/>
      <c r="BF53" s="680"/>
      <c r="BG53" s="680"/>
      <c r="BH53" s="680"/>
      <c r="BI53" s="680"/>
      <c r="BJ53" s="680"/>
      <c r="BK53" s="679">
        <f t="shared" si="3"/>
        <v>196627</v>
      </c>
      <c r="BL53" s="679"/>
      <c r="BM53" s="679"/>
      <c r="BN53" s="679"/>
      <c r="BO53" s="679"/>
      <c r="BP53" s="679"/>
      <c r="BQ53" s="679"/>
      <c r="BR53" s="679"/>
      <c r="BS53" s="679"/>
      <c r="BT53" s="681"/>
      <c r="CG53" s="62"/>
    </row>
    <row r="54" spans="1:85" s="2" customFormat="1" x14ac:dyDescent="0.25">
      <c r="A54" s="503" t="s">
        <v>1981</v>
      </c>
      <c r="B54" s="503" t="s">
        <v>1922</v>
      </c>
      <c r="C54" s="498">
        <v>1</v>
      </c>
      <c r="D54" s="503">
        <v>1</v>
      </c>
      <c r="E54" s="499">
        <v>7725</v>
      </c>
      <c r="F54" s="679">
        <f t="shared" si="4"/>
        <v>92700</v>
      </c>
      <c r="G54" s="679"/>
      <c r="H54" s="679"/>
      <c r="I54" s="679"/>
      <c r="J54" s="679"/>
      <c r="K54" s="679"/>
      <c r="L54" s="679"/>
      <c r="M54" s="679"/>
      <c r="N54" s="721"/>
      <c r="O54" s="722"/>
      <c r="P54" s="722"/>
      <c r="Q54" s="722"/>
      <c r="R54" s="722"/>
      <c r="S54" s="722"/>
      <c r="T54" s="722"/>
      <c r="U54" s="723"/>
      <c r="V54" s="680">
        <f t="shared" si="5"/>
        <v>1287.5</v>
      </c>
      <c r="W54" s="680"/>
      <c r="X54" s="680"/>
      <c r="Y54" s="680"/>
      <c r="Z54" s="680"/>
      <c r="AA54" s="680"/>
      <c r="AB54" s="680"/>
      <c r="AC54" s="680"/>
      <c r="AD54" s="680">
        <f t="shared" si="6"/>
        <v>12875</v>
      </c>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79">
        <f t="shared" si="3"/>
        <v>106862.5</v>
      </c>
      <c r="BL54" s="679"/>
      <c r="BM54" s="679"/>
      <c r="BN54" s="679"/>
      <c r="BO54" s="679"/>
      <c r="BP54" s="679"/>
      <c r="BQ54" s="679"/>
      <c r="BR54" s="679"/>
      <c r="BS54" s="679"/>
      <c r="BT54" s="681"/>
    </row>
    <row r="55" spans="1:85" s="2" customFormat="1" ht="18" customHeight="1" x14ac:dyDescent="0.25">
      <c r="A55" s="503" t="s">
        <v>2002</v>
      </c>
      <c r="B55" s="503" t="s">
        <v>1922</v>
      </c>
      <c r="C55" s="498">
        <v>1</v>
      </c>
      <c r="D55" s="503">
        <v>1</v>
      </c>
      <c r="E55" s="499">
        <v>8652</v>
      </c>
      <c r="F55" s="679">
        <f t="shared" si="4"/>
        <v>103824</v>
      </c>
      <c r="G55" s="679"/>
      <c r="H55" s="679"/>
      <c r="I55" s="679"/>
      <c r="J55" s="679"/>
      <c r="K55" s="679"/>
      <c r="L55" s="679"/>
      <c r="M55" s="679"/>
      <c r="N55" s="721"/>
      <c r="O55" s="722"/>
      <c r="P55" s="722"/>
      <c r="Q55" s="722"/>
      <c r="R55" s="722"/>
      <c r="S55" s="722"/>
      <c r="T55" s="722"/>
      <c r="U55" s="723"/>
      <c r="V55" s="680">
        <f t="shared" si="5"/>
        <v>1442</v>
      </c>
      <c r="W55" s="680"/>
      <c r="X55" s="680"/>
      <c r="Y55" s="680"/>
      <c r="Z55" s="680"/>
      <c r="AA55" s="680"/>
      <c r="AB55" s="680"/>
      <c r="AC55" s="680"/>
      <c r="AD55" s="680">
        <f t="shared" si="6"/>
        <v>14419.999999999998</v>
      </c>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c r="BF55" s="680"/>
      <c r="BG55" s="680"/>
      <c r="BH55" s="680"/>
      <c r="BI55" s="680"/>
      <c r="BJ55" s="680"/>
      <c r="BK55" s="679">
        <f t="shared" si="3"/>
        <v>119686</v>
      </c>
      <c r="BL55" s="679"/>
      <c r="BM55" s="679"/>
      <c r="BN55" s="679"/>
      <c r="BO55" s="679"/>
      <c r="BP55" s="679"/>
      <c r="BQ55" s="679"/>
      <c r="BR55" s="679"/>
      <c r="BS55" s="679"/>
      <c r="BT55" s="681"/>
    </row>
    <row r="56" spans="1:85" s="2" customFormat="1" ht="18" customHeight="1" x14ac:dyDescent="0.25">
      <c r="A56" s="503" t="s">
        <v>2003</v>
      </c>
      <c r="B56" s="503" t="s">
        <v>1922</v>
      </c>
      <c r="C56" s="498">
        <v>1</v>
      </c>
      <c r="D56" s="503">
        <v>3</v>
      </c>
      <c r="E56" s="499">
        <v>26265.618000000002</v>
      </c>
      <c r="F56" s="679">
        <f t="shared" si="4"/>
        <v>315187.41600000003</v>
      </c>
      <c r="G56" s="679"/>
      <c r="H56" s="679"/>
      <c r="I56" s="679"/>
      <c r="J56" s="679"/>
      <c r="K56" s="679"/>
      <c r="L56" s="679"/>
      <c r="M56" s="679"/>
      <c r="N56" s="721"/>
      <c r="O56" s="722"/>
      <c r="P56" s="722"/>
      <c r="Q56" s="722"/>
      <c r="R56" s="722"/>
      <c r="S56" s="722"/>
      <c r="T56" s="722"/>
      <c r="U56" s="723"/>
      <c r="V56" s="680">
        <f t="shared" si="5"/>
        <v>4377.6030000000001</v>
      </c>
      <c r="W56" s="680"/>
      <c r="X56" s="680"/>
      <c r="Y56" s="680"/>
      <c r="Z56" s="680"/>
      <c r="AA56" s="680"/>
      <c r="AB56" s="680"/>
      <c r="AC56" s="680"/>
      <c r="AD56" s="680">
        <f t="shared" si="6"/>
        <v>43776.030000000006</v>
      </c>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79">
        <f t="shared" si="3"/>
        <v>363341.04900000006</v>
      </c>
      <c r="BL56" s="679"/>
      <c r="BM56" s="679"/>
      <c r="BN56" s="679"/>
      <c r="BO56" s="679"/>
      <c r="BP56" s="679"/>
      <c r="BQ56" s="679"/>
      <c r="BR56" s="679"/>
      <c r="BS56" s="679"/>
      <c r="BT56" s="681"/>
    </row>
    <row r="57" spans="1:85" s="2" customFormat="1" ht="18" customHeight="1" x14ac:dyDescent="0.25">
      <c r="A57" s="503" t="s">
        <v>2008</v>
      </c>
      <c r="B57" s="503" t="s">
        <v>1922</v>
      </c>
      <c r="C57" s="498">
        <v>1</v>
      </c>
      <c r="D57" s="503">
        <v>2</v>
      </c>
      <c r="E57" s="499">
        <v>17829.3</v>
      </c>
      <c r="F57" s="679">
        <f t="shared" si="4"/>
        <v>213951.59999999998</v>
      </c>
      <c r="G57" s="679"/>
      <c r="H57" s="679"/>
      <c r="I57" s="679"/>
      <c r="J57" s="679"/>
      <c r="K57" s="679"/>
      <c r="L57" s="679"/>
      <c r="M57" s="679"/>
      <c r="N57" s="721"/>
      <c r="O57" s="722"/>
      <c r="P57" s="722"/>
      <c r="Q57" s="722"/>
      <c r="R57" s="722"/>
      <c r="S57" s="722"/>
      <c r="T57" s="722"/>
      <c r="U57" s="723"/>
      <c r="V57" s="680">
        <f t="shared" si="5"/>
        <v>2971.5499999999997</v>
      </c>
      <c r="W57" s="680"/>
      <c r="X57" s="680"/>
      <c r="Y57" s="680"/>
      <c r="Z57" s="680"/>
      <c r="AA57" s="680"/>
      <c r="AB57" s="680"/>
      <c r="AC57" s="680"/>
      <c r="AD57" s="680">
        <f t="shared" si="6"/>
        <v>29715.499999999996</v>
      </c>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c r="BF57" s="680"/>
      <c r="BG57" s="680"/>
      <c r="BH57" s="680"/>
      <c r="BI57" s="680"/>
      <c r="BJ57" s="680"/>
      <c r="BK57" s="679">
        <f t="shared" si="3"/>
        <v>246638.64999999997</v>
      </c>
      <c r="BL57" s="679"/>
      <c r="BM57" s="679"/>
      <c r="BN57" s="679"/>
      <c r="BO57" s="679"/>
      <c r="BP57" s="679"/>
      <c r="BQ57" s="679"/>
      <c r="BR57" s="679"/>
      <c r="BS57" s="679"/>
      <c r="BT57" s="681"/>
    </row>
    <row r="58" spans="1:85" s="2" customFormat="1" ht="18" customHeight="1" x14ac:dyDescent="0.25">
      <c r="A58" s="503" t="s">
        <v>2015</v>
      </c>
      <c r="B58" s="503" t="s">
        <v>1922</v>
      </c>
      <c r="C58" s="498">
        <v>1</v>
      </c>
      <c r="D58" s="503">
        <v>1</v>
      </c>
      <c r="E58" s="499">
        <v>9161.85</v>
      </c>
      <c r="F58" s="679">
        <f t="shared" si="4"/>
        <v>109942.20000000001</v>
      </c>
      <c r="G58" s="679"/>
      <c r="H58" s="679"/>
      <c r="I58" s="679"/>
      <c r="J58" s="679"/>
      <c r="K58" s="679"/>
      <c r="L58" s="679"/>
      <c r="M58" s="679"/>
      <c r="N58" s="721"/>
      <c r="O58" s="722"/>
      <c r="P58" s="722"/>
      <c r="Q58" s="722"/>
      <c r="R58" s="722"/>
      <c r="S58" s="722"/>
      <c r="T58" s="722"/>
      <c r="U58" s="723"/>
      <c r="V58" s="680">
        <f t="shared" si="5"/>
        <v>1526.9750000000001</v>
      </c>
      <c r="W58" s="680"/>
      <c r="X58" s="680"/>
      <c r="Y58" s="680"/>
      <c r="Z58" s="680"/>
      <c r="AA58" s="680"/>
      <c r="AB58" s="680"/>
      <c r="AC58" s="680"/>
      <c r="AD58" s="680">
        <f t="shared" si="6"/>
        <v>15269.750000000002</v>
      </c>
      <c r="AE58" s="680"/>
      <c r="AF58" s="680"/>
      <c r="AG58" s="680"/>
      <c r="AH58" s="680"/>
      <c r="AI58" s="680"/>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c r="BF58" s="680"/>
      <c r="BG58" s="680"/>
      <c r="BH58" s="680"/>
      <c r="BI58" s="680"/>
      <c r="BJ58" s="680"/>
      <c r="BK58" s="679">
        <f t="shared" si="3"/>
        <v>126738.92500000002</v>
      </c>
      <c r="BL58" s="679"/>
      <c r="BM58" s="679"/>
      <c r="BN58" s="679"/>
      <c r="BO58" s="679"/>
      <c r="BP58" s="679"/>
      <c r="BQ58" s="679"/>
      <c r="BR58" s="679"/>
      <c r="BS58" s="679"/>
      <c r="BT58" s="681"/>
    </row>
    <row r="59" spans="1:85" s="2" customFormat="1" ht="18" customHeight="1" x14ac:dyDescent="0.25">
      <c r="A59" s="503" t="s">
        <v>2025</v>
      </c>
      <c r="B59" s="503" t="s">
        <v>1922</v>
      </c>
      <c r="C59" s="498">
        <v>1</v>
      </c>
      <c r="D59" s="503">
        <v>1</v>
      </c>
      <c r="E59" s="499">
        <v>9586.4160000000011</v>
      </c>
      <c r="F59" s="679">
        <f t="shared" si="4"/>
        <v>115036.99200000001</v>
      </c>
      <c r="G59" s="679"/>
      <c r="H59" s="679"/>
      <c r="I59" s="679"/>
      <c r="J59" s="679"/>
      <c r="K59" s="679"/>
      <c r="L59" s="679"/>
      <c r="M59" s="679"/>
      <c r="N59" s="721"/>
      <c r="O59" s="722"/>
      <c r="P59" s="722"/>
      <c r="Q59" s="722"/>
      <c r="R59" s="722"/>
      <c r="S59" s="722"/>
      <c r="T59" s="722"/>
      <c r="U59" s="723"/>
      <c r="V59" s="680">
        <f t="shared" si="5"/>
        <v>1597.7360000000001</v>
      </c>
      <c r="W59" s="680"/>
      <c r="X59" s="680"/>
      <c r="Y59" s="680"/>
      <c r="Z59" s="680"/>
      <c r="AA59" s="680"/>
      <c r="AB59" s="680"/>
      <c r="AC59" s="680"/>
      <c r="AD59" s="680">
        <f t="shared" si="6"/>
        <v>15977.360000000002</v>
      </c>
      <c r="AE59" s="680"/>
      <c r="AF59" s="680"/>
      <c r="AG59" s="680"/>
      <c r="AH59" s="680"/>
      <c r="AI59" s="680"/>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680"/>
      <c r="BF59" s="680"/>
      <c r="BG59" s="680"/>
      <c r="BH59" s="680"/>
      <c r="BI59" s="680"/>
      <c r="BJ59" s="680"/>
      <c r="BK59" s="679">
        <f t="shared" si="3"/>
        <v>132612.08800000002</v>
      </c>
      <c r="BL59" s="679"/>
      <c r="BM59" s="679"/>
      <c r="BN59" s="679"/>
      <c r="BO59" s="679"/>
      <c r="BP59" s="679"/>
      <c r="BQ59" s="679"/>
      <c r="BR59" s="679"/>
      <c r="BS59" s="679"/>
      <c r="BT59" s="681"/>
    </row>
    <row r="60" spans="1:85" s="2" customFormat="1" ht="18" customHeight="1" x14ac:dyDescent="0.25">
      <c r="A60" s="503" t="s">
        <v>2026</v>
      </c>
      <c r="B60" s="503" t="s">
        <v>1922</v>
      </c>
      <c r="C60" s="498">
        <v>1</v>
      </c>
      <c r="D60" s="503">
        <v>1</v>
      </c>
      <c r="E60" s="499">
        <v>9586.4160000000011</v>
      </c>
      <c r="F60" s="679">
        <f t="shared" si="4"/>
        <v>115036.99200000001</v>
      </c>
      <c r="G60" s="679"/>
      <c r="H60" s="679"/>
      <c r="I60" s="679"/>
      <c r="J60" s="679"/>
      <c r="K60" s="679"/>
      <c r="L60" s="679"/>
      <c r="M60" s="679"/>
      <c r="N60" s="721"/>
      <c r="O60" s="722"/>
      <c r="P60" s="722"/>
      <c r="Q60" s="722"/>
      <c r="R60" s="722"/>
      <c r="S60" s="722"/>
      <c r="T60" s="722"/>
      <c r="U60" s="723"/>
      <c r="V60" s="680">
        <f t="shared" si="5"/>
        <v>1597.7360000000001</v>
      </c>
      <c r="W60" s="680"/>
      <c r="X60" s="680"/>
      <c r="Y60" s="680"/>
      <c r="Z60" s="680"/>
      <c r="AA60" s="680"/>
      <c r="AB60" s="680"/>
      <c r="AC60" s="680"/>
      <c r="AD60" s="680">
        <f t="shared" si="6"/>
        <v>15977.360000000002</v>
      </c>
      <c r="AE60" s="680"/>
      <c r="AF60" s="680"/>
      <c r="AG60" s="680"/>
      <c r="AH60" s="680"/>
      <c r="AI60" s="680"/>
      <c r="AJ60" s="680"/>
      <c r="AK60" s="680"/>
      <c r="AL60" s="680"/>
      <c r="AM60" s="680"/>
      <c r="AN60" s="680"/>
      <c r="AO60" s="680"/>
      <c r="AP60" s="680"/>
      <c r="AQ60" s="680"/>
      <c r="AR60" s="680"/>
      <c r="AS60" s="680"/>
      <c r="AT60" s="680"/>
      <c r="AU60" s="680"/>
      <c r="AV60" s="680"/>
      <c r="AW60" s="680"/>
      <c r="AX60" s="680"/>
      <c r="AY60" s="680"/>
      <c r="AZ60" s="680"/>
      <c r="BA60" s="680"/>
      <c r="BB60" s="680"/>
      <c r="BC60" s="680"/>
      <c r="BD60" s="680"/>
      <c r="BE60" s="680"/>
      <c r="BF60" s="680"/>
      <c r="BG60" s="680"/>
      <c r="BH60" s="680"/>
      <c r="BI60" s="680"/>
      <c r="BJ60" s="680"/>
      <c r="BK60" s="679">
        <f t="shared" si="3"/>
        <v>132612.08800000002</v>
      </c>
      <c r="BL60" s="679"/>
      <c r="BM60" s="679"/>
      <c r="BN60" s="679"/>
      <c r="BO60" s="679"/>
      <c r="BP60" s="679"/>
      <c r="BQ60" s="679"/>
      <c r="BR60" s="679"/>
      <c r="BS60" s="679"/>
      <c r="BT60" s="681"/>
    </row>
    <row r="61" spans="1:85" s="2" customFormat="1" ht="18" customHeight="1" x14ac:dyDescent="0.25">
      <c r="A61" s="503" t="s">
        <v>2037</v>
      </c>
      <c r="B61" s="503" t="s">
        <v>1922</v>
      </c>
      <c r="C61" s="498">
        <v>1</v>
      </c>
      <c r="D61" s="503">
        <v>2</v>
      </c>
      <c r="E61" s="499">
        <v>19776</v>
      </c>
      <c r="F61" s="679">
        <f t="shared" si="4"/>
        <v>237312</v>
      </c>
      <c r="G61" s="679"/>
      <c r="H61" s="679"/>
      <c r="I61" s="679"/>
      <c r="J61" s="679"/>
      <c r="K61" s="679"/>
      <c r="L61" s="679"/>
      <c r="M61" s="679"/>
      <c r="N61" s="721"/>
      <c r="O61" s="722"/>
      <c r="P61" s="722"/>
      <c r="Q61" s="722"/>
      <c r="R61" s="722"/>
      <c r="S61" s="722"/>
      <c r="T61" s="722"/>
      <c r="U61" s="723"/>
      <c r="V61" s="680">
        <f t="shared" si="5"/>
        <v>3296</v>
      </c>
      <c r="W61" s="680"/>
      <c r="X61" s="680"/>
      <c r="Y61" s="680"/>
      <c r="Z61" s="680"/>
      <c r="AA61" s="680"/>
      <c r="AB61" s="680"/>
      <c r="AC61" s="680"/>
      <c r="AD61" s="680">
        <f t="shared" si="6"/>
        <v>32960</v>
      </c>
      <c r="AE61" s="680"/>
      <c r="AF61" s="680"/>
      <c r="AG61" s="680"/>
      <c r="AH61" s="680"/>
      <c r="AI61" s="680"/>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0"/>
      <c r="BG61" s="680"/>
      <c r="BH61" s="680"/>
      <c r="BI61" s="680"/>
      <c r="BJ61" s="680"/>
      <c r="BK61" s="679">
        <f t="shared" si="3"/>
        <v>273568</v>
      </c>
      <c r="BL61" s="679"/>
      <c r="BM61" s="679"/>
      <c r="BN61" s="679"/>
      <c r="BO61" s="679"/>
      <c r="BP61" s="679"/>
      <c r="BQ61" s="679"/>
      <c r="BR61" s="679"/>
      <c r="BS61" s="679"/>
      <c r="BT61" s="681"/>
    </row>
    <row r="62" spans="1:85" s="2" customFormat="1" ht="18" customHeight="1" x14ac:dyDescent="0.25">
      <c r="A62" s="503" t="s">
        <v>2054</v>
      </c>
      <c r="B62" s="503" t="s">
        <v>1922</v>
      </c>
      <c r="C62" s="498">
        <v>1</v>
      </c>
      <c r="D62" s="503">
        <v>1</v>
      </c>
      <c r="E62" s="499">
        <v>10941.69</v>
      </c>
      <c r="F62" s="679">
        <f t="shared" si="4"/>
        <v>131300.28</v>
      </c>
      <c r="G62" s="679"/>
      <c r="H62" s="679"/>
      <c r="I62" s="679"/>
      <c r="J62" s="679"/>
      <c r="K62" s="679"/>
      <c r="L62" s="679"/>
      <c r="M62" s="679"/>
      <c r="N62" s="721"/>
      <c r="O62" s="722"/>
      <c r="P62" s="722"/>
      <c r="Q62" s="722"/>
      <c r="R62" s="722"/>
      <c r="S62" s="722"/>
      <c r="T62" s="722"/>
      <c r="U62" s="723"/>
      <c r="V62" s="680">
        <f t="shared" si="5"/>
        <v>1823.615</v>
      </c>
      <c r="W62" s="680"/>
      <c r="X62" s="680"/>
      <c r="Y62" s="680"/>
      <c r="Z62" s="680"/>
      <c r="AA62" s="680"/>
      <c r="AB62" s="680"/>
      <c r="AC62" s="680"/>
      <c r="AD62" s="680">
        <f t="shared" si="6"/>
        <v>18236.150000000001</v>
      </c>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680"/>
      <c r="BH62" s="680"/>
      <c r="BI62" s="680"/>
      <c r="BJ62" s="680"/>
      <c r="BK62" s="679">
        <f t="shared" si="3"/>
        <v>151360.04499999998</v>
      </c>
      <c r="BL62" s="679"/>
      <c r="BM62" s="679"/>
      <c r="BN62" s="679"/>
      <c r="BO62" s="679"/>
      <c r="BP62" s="679"/>
      <c r="BQ62" s="679"/>
      <c r="BR62" s="679"/>
      <c r="BS62" s="679"/>
      <c r="BT62" s="681"/>
    </row>
    <row r="63" spans="1:85" s="2" customFormat="1" ht="18" customHeight="1" x14ac:dyDescent="0.25">
      <c r="A63" s="503" t="s">
        <v>2056</v>
      </c>
      <c r="B63" s="503" t="s">
        <v>1922</v>
      </c>
      <c r="C63" s="498">
        <v>1</v>
      </c>
      <c r="D63" s="503">
        <v>1</v>
      </c>
      <c r="E63" s="499">
        <v>11082.903</v>
      </c>
      <c r="F63" s="679">
        <f t="shared" si="4"/>
        <v>132994.83600000001</v>
      </c>
      <c r="G63" s="679"/>
      <c r="H63" s="679"/>
      <c r="I63" s="679"/>
      <c r="J63" s="679"/>
      <c r="K63" s="679"/>
      <c r="L63" s="679"/>
      <c r="M63" s="679"/>
      <c r="N63" s="721"/>
      <c r="O63" s="722"/>
      <c r="P63" s="722"/>
      <c r="Q63" s="722"/>
      <c r="R63" s="722"/>
      <c r="S63" s="722"/>
      <c r="T63" s="722"/>
      <c r="U63" s="723"/>
      <c r="V63" s="680">
        <f t="shared" si="5"/>
        <v>1847.1505</v>
      </c>
      <c r="W63" s="680"/>
      <c r="X63" s="680"/>
      <c r="Y63" s="680"/>
      <c r="Z63" s="680"/>
      <c r="AA63" s="680"/>
      <c r="AB63" s="680"/>
      <c r="AC63" s="680"/>
      <c r="AD63" s="680">
        <f t="shared" si="6"/>
        <v>18471.504999999997</v>
      </c>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c r="BC63" s="680"/>
      <c r="BD63" s="680"/>
      <c r="BE63" s="680"/>
      <c r="BF63" s="680"/>
      <c r="BG63" s="680"/>
      <c r="BH63" s="680"/>
      <c r="BI63" s="680"/>
      <c r="BJ63" s="680"/>
      <c r="BK63" s="679">
        <f t="shared" si="3"/>
        <v>153313.4915</v>
      </c>
      <c r="BL63" s="679"/>
      <c r="BM63" s="679"/>
      <c r="BN63" s="679"/>
      <c r="BO63" s="679"/>
      <c r="BP63" s="679"/>
      <c r="BQ63" s="679"/>
      <c r="BR63" s="679"/>
      <c r="BS63" s="679"/>
      <c r="BT63" s="681"/>
    </row>
    <row r="64" spans="1:85" s="2" customFormat="1" ht="18" customHeight="1" x14ac:dyDescent="0.25">
      <c r="A64" s="503" t="s">
        <v>2086</v>
      </c>
      <c r="B64" s="503" t="s">
        <v>1922</v>
      </c>
      <c r="C64" s="498">
        <v>1</v>
      </c>
      <c r="D64" s="503">
        <v>2</v>
      </c>
      <c r="E64" s="499">
        <v>33990</v>
      </c>
      <c r="F64" s="679">
        <f t="shared" si="4"/>
        <v>407880</v>
      </c>
      <c r="G64" s="679"/>
      <c r="H64" s="679"/>
      <c r="I64" s="679"/>
      <c r="J64" s="679"/>
      <c r="K64" s="679"/>
      <c r="L64" s="679"/>
      <c r="M64" s="679"/>
      <c r="N64" s="721"/>
      <c r="O64" s="722"/>
      <c r="P64" s="722"/>
      <c r="Q64" s="722"/>
      <c r="R64" s="722"/>
      <c r="S64" s="722"/>
      <c r="T64" s="722"/>
      <c r="U64" s="723"/>
      <c r="V64" s="680">
        <f t="shared" si="5"/>
        <v>5665</v>
      </c>
      <c r="W64" s="680"/>
      <c r="X64" s="680"/>
      <c r="Y64" s="680"/>
      <c r="Z64" s="680"/>
      <c r="AA64" s="680"/>
      <c r="AB64" s="680"/>
      <c r="AC64" s="680"/>
      <c r="AD64" s="680">
        <f t="shared" si="6"/>
        <v>56650</v>
      </c>
      <c r="AE64" s="680"/>
      <c r="AF64" s="680"/>
      <c r="AG64" s="680"/>
      <c r="AH64" s="680"/>
      <c r="AI64" s="680"/>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c r="BG64" s="680"/>
      <c r="BH64" s="680"/>
      <c r="BI64" s="680"/>
      <c r="BJ64" s="680"/>
      <c r="BK64" s="679">
        <f t="shared" si="3"/>
        <v>470195</v>
      </c>
      <c r="BL64" s="679"/>
      <c r="BM64" s="679"/>
      <c r="BN64" s="679"/>
      <c r="BO64" s="679"/>
      <c r="BP64" s="679"/>
      <c r="BQ64" s="679"/>
      <c r="BR64" s="679"/>
      <c r="BS64" s="679"/>
      <c r="BT64" s="681"/>
    </row>
    <row r="65" spans="1:84" s="2" customFormat="1" ht="18" customHeight="1" x14ac:dyDescent="0.25">
      <c r="A65" s="503" t="s">
        <v>1938</v>
      </c>
      <c r="B65" s="503" t="s">
        <v>1910</v>
      </c>
      <c r="C65" s="498">
        <v>1</v>
      </c>
      <c r="D65" s="503">
        <v>1</v>
      </c>
      <c r="E65" s="499">
        <v>5356.2060000000001</v>
      </c>
      <c r="F65" s="679">
        <f t="shared" si="4"/>
        <v>64274.472000000002</v>
      </c>
      <c r="G65" s="679"/>
      <c r="H65" s="679"/>
      <c r="I65" s="679"/>
      <c r="J65" s="679"/>
      <c r="K65" s="679"/>
      <c r="L65" s="679"/>
      <c r="M65" s="679"/>
      <c r="N65" s="721"/>
      <c r="O65" s="722"/>
      <c r="P65" s="722"/>
      <c r="Q65" s="722"/>
      <c r="R65" s="722"/>
      <c r="S65" s="722"/>
      <c r="T65" s="722"/>
      <c r="U65" s="723"/>
      <c r="V65" s="680">
        <f t="shared" si="5"/>
        <v>892.70100000000002</v>
      </c>
      <c r="W65" s="680"/>
      <c r="X65" s="680"/>
      <c r="Y65" s="680"/>
      <c r="Z65" s="680"/>
      <c r="AA65" s="680"/>
      <c r="AB65" s="680"/>
      <c r="AC65" s="680"/>
      <c r="AD65" s="680">
        <f t="shared" si="6"/>
        <v>8927.01</v>
      </c>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79">
        <f t="shared" si="3"/>
        <v>74094.183000000005</v>
      </c>
      <c r="BL65" s="679"/>
      <c r="BM65" s="679"/>
      <c r="BN65" s="679"/>
      <c r="BO65" s="679"/>
      <c r="BP65" s="679"/>
      <c r="BQ65" s="679"/>
      <c r="BR65" s="679"/>
      <c r="BS65" s="679"/>
      <c r="BT65" s="681"/>
    </row>
    <row r="66" spans="1:84" s="2" customFormat="1" ht="18" customHeight="1" x14ac:dyDescent="0.25">
      <c r="A66" s="503" t="s">
        <v>1942</v>
      </c>
      <c r="B66" s="503" t="s">
        <v>1910</v>
      </c>
      <c r="C66" s="498">
        <v>1</v>
      </c>
      <c r="D66" s="503">
        <v>4</v>
      </c>
      <c r="E66" s="499">
        <v>23001.96</v>
      </c>
      <c r="F66" s="679">
        <f t="shared" si="4"/>
        <v>276023.52</v>
      </c>
      <c r="G66" s="679"/>
      <c r="H66" s="679"/>
      <c r="I66" s="679"/>
      <c r="J66" s="679"/>
      <c r="K66" s="679"/>
      <c r="L66" s="679"/>
      <c r="M66" s="679"/>
      <c r="N66" s="721"/>
      <c r="O66" s="722"/>
      <c r="P66" s="722"/>
      <c r="Q66" s="722"/>
      <c r="R66" s="722"/>
      <c r="S66" s="722"/>
      <c r="T66" s="722"/>
      <c r="U66" s="723"/>
      <c r="V66" s="680">
        <f t="shared" si="5"/>
        <v>3833.66</v>
      </c>
      <c r="W66" s="680"/>
      <c r="X66" s="680"/>
      <c r="Y66" s="680"/>
      <c r="Z66" s="680"/>
      <c r="AA66" s="680"/>
      <c r="AB66" s="680"/>
      <c r="AC66" s="680"/>
      <c r="AD66" s="680">
        <f t="shared" si="6"/>
        <v>38336.6</v>
      </c>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79">
        <f t="shared" si="3"/>
        <v>318193.77999999997</v>
      </c>
      <c r="BL66" s="679"/>
      <c r="BM66" s="679"/>
      <c r="BN66" s="679"/>
      <c r="BO66" s="679"/>
      <c r="BP66" s="679"/>
      <c r="BQ66" s="679"/>
      <c r="BR66" s="679"/>
      <c r="BS66" s="679"/>
      <c r="BT66" s="681"/>
    </row>
    <row r="67" spans="1:84" s="2" customFormat="1" ht="24.75" customHeight="1" x14ac:dyDescent="0.25">
      <c r="A67" s="503" t="s">
        <v>1949</v>
      </c>
      <c r="B67" s="503" t="s">
        <v>1910</v>
      </c>
      <c r="C67" s="498">
        <v>1</v>
      </c>
      <c r="D67" s="503">
        <v>9</v>
      </c>
      <c r="E67" s="499">
        <v>57288.6</v>
      </c>
      <c r="F67" s="679">
        <f t="shared" si="4"/>
        <v>687463.2</v>
      </c>
      <c r="G67" s="679"/>
      <c r="H67" s="679"/>
      <c r="I67" s="679"/>
      <c r="J67" s="679"/>
      <c r="K67" s="679"/>
      <c r="L67" s="679"/>
      <c r="M67" s="679"/>
      <c r="N67" s="721"/>
      <c r="O67" s="722"/>
      <c r="P67" s="722"/>
      <c r="Q67" s="722"/>
      <c r="R67" s="722"/>
      <c r="S67" s="722"/>
      <c r="T67" s="722"/>
      <c r="U67" s="723"/>
      <c r="V67" s="680">
        <f t="shared" si="5"/>
        <v>9548.0999999999985</v>
      </c>
      <c r="W67" s="680"/>
      <c r="X67" s="680"/>
      <c r="Y67" s="680"/>
      <c r="Z67" s="680"/>
      <c r="AA67" s="680"/>
      <c r="AB67" s="680"/>
      <c r="AC67" s="680"/>
      <c r="AD67" s="680">
        <f t="shared" si="6"/>
        <v>95481</v>
      </c>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79">
        <f t="shared" si="3"/>
        <v>792492.29999999993</v>
      </c>
      <c r="BL67" s="679"/>
      <c r="BM67" s="679"/>
      <c r="BN67" s="679"/>
      <c r="BO67" s="679"/>
      <c r="BP67" s="679"/>
      <c r="BQ67" s="679"/>
      <c r="BR67" s="679"/>
      <c r="BS67" s="679"/>
      <c r="BT67" s="681"/>
    </row>
    <row r="68" spans="1:84" s="2" customFormat="1" ht="27" customHeight="1" x14ac:dyDescent="0.25">
      <c r="A68" s="503" t="s">
        <v>1950</v>
      </c>
      <c r="B68" s="503" t="s">
        <v>1910</v>
      </c>
      <c r="C68" s="498">
        <v>1</v>
      </c>
      <c r="D68" s="503">
        <v>2</v>
      </c>
      <c r="E68" s="499">
        <v>12730.8</v>
      </c>
      <c r="F68" s="679">
        <f t="shared" si="4"/>
        <v>152769.59999999998</v>
      </c>
      <c r="G68" s="679"/>
      <c r="H68" s="679"/>
      <c r="I68" s="679"/>
      <c r="J68" s="679"/>
      <c r="K68" s="679"/>
      <c r="L68" s="679"/>
      <c r="M68" s="679"/>
      <c r="N68" s="721"/>
      <c r="O68" s="722"/>
      <c r="P68" s="722"/>
      <c r="Q68" s="722"/>
      <c r="R68" s="722"/>
      <c r="S68" s="722"/>
      <c r="T68" s="722"/>
      <c r="U68" s="723"/>
      <c r="V68" s="680">
        <f t="shared" si="5"/>
        <v>2121.7999999999997</v>
      </c>
      <c r="W68" s="680"/>
      <c r="X68" s="680"/>
      <c r="Y68" s="680"/>
      <c r="Z68" s="680"/>
      <c r="AA68" s="680"/>
      <c r="AB68" s="680"/>
      <c r="AC68" s="680"/>
      <c r="AD68" s="680">
        <f t="shared" si="6"/>
        <v>21217.999999999996</v>
      </c>
      <c r="AE68" s="680"/>
      <c r="AF68" s="680"/>
      <c r="AG68" s="680"/>
      <c r="AH68" s="680"/>
      <c r="AI68" s="680"/>
      <c r="AJ68" s="680"/>
      <c r="AK68" s="680"/>
      <c r="AL68" s="680"/>
      <c r="AM68" s="680"/>
      <c r="AN68" s="680"/>
      <c r="AO68" s="680"/>
      <c r="AP68" s="680"/>
      <c r="AQ68" s="680"/>
      <c r="AR68" s="680"/>
      <c r="AS68" s="680"/>
      <c r="AT68" s="680"/>
      <c r="AU68" s="680"/>
      <c r="AV68" s="680"/>
      <c r="AW68" s="680"/>
      <c r="AX68" s="680"/>
      <c r="AY68" s="680"/>
      <c r="AZ68" s="680"/>
      <c r="BA68" s="680"/>
      <c r="BB68" s="680"/>
      <c r="BC68" s="680"/>
      <c r="BD68" s="680"/>
      <c r="BE68" s="680"/>
      <c r="BF68" s="680"/>
      <c r="BG68" s="680"/>
      <c r="BH68" s="680"/>
      <c r="BI68" s="680"/>
      <c r="BJ68" s="680"/>
      <c r="BK68" s="679">
        <f t="shared" si="3"/>
        <v>176109.39999999997</v>
      </c>
      <c r="BL68" s="679"/>
      <c r="BM68" s="679"/>
      <c r="BN68" s="679"/>
      <c r="BO68" s="679"/>
      <c r="BP68" s="679"/>
      <c r="BQ68" s="679"/>
      <c r="BR68" s="679"/>
      <c r="BS68" s="679"/>
      <c r="BT68" s="681"/>
    </row>
    <row r="69" spans="1:84" s="2" customFormat="1" ht="18" customHeight="1" x14ac:dyDescent="0.25">
      <c r="A69" s="503" t="s">
        <v>1957</v>
      </c>
      <c r="B69" s="503" t="s">
        <v>1910</v>
      </c>
      <c r="C69" s="498">
        <v>1</v>
      </c>
      <c r="D69" s="503">
        <v>5</v>
      </c>
      <c r="E69" s="499">
        <v>33475.514999999999</v>
      </c>
      <c r="F69" s="679">
        <f t="shared" si="4"/>
        <v>401706.18</v>
      </c>
      <c r="G69" s="679"/>
      <c r="H69" s="679"/>
      <c r="I69" s="679"/>
      <c r="J69" s="679"/>
      <c r="K69" s="679"/>
      <c r="L69" s="679"/>
      <c r="M69" s="679"/>
      <c r="N69" s="721"/>
      <c r="O69" s="722"/>
      <c r="P69" s="722"/>
      <c r="Q69" s="722"/>
      <c r="R69" s="722"/>
      <c r="S69" s="722"/>
      <c r="T69" s="722"/>
      <c r="U69" s="723"/>
      <c r="V69" s="680">
        <f t="shared" si="5"/>
        <v>5579.2525000000005</v>
      </c>
      <c r="W69" s="680"/>
      <c r="X69" s="680"/>
      <c r="Y69" s="680"/>
      <c r="Z69" s="680"/>
      <c r="AA69" s="680"/>
      <c r="AB69" s="680"/>
      <c r="AC69" s="680"/>
      <c r="AD69" s="680">
        <f t="shared" si="6"/>
        <v>55792.525000000001</v>
      </c>
      <c r="AE69" s="680"/>
      <c r="AF69" s="680"/>
      <c r="AG69" s="680"/>
      <c r="AH69" s="680"/>
      <c r="AI69" s="680"/>
      <c r="AJ69" s="680"/>
      <c r="AK69" s="680"/>
      <c r="AL69" s="680"/>
      <c r="AM69" s="680"/>
      <c r="AN69" s="680"/>
      <c r="AO69" s="680"/>
      <c r="AP69" s="680"/>
      <c r="AQ69" s="680"/>
      <c r="AR69" s="680"/>
      <c r="AS69" s="680"/>
      <c r="AT69" s="680"/>
      <c r="AU69" s="680"/>
      <c r="AV69" s="680"/>
      <c r="AW69" s="680"/>
      <c r="AX69" s="680"/>
      <c r="AY69" s="680"/>
      <c r="AZ69" s="680"/>
      <c r="BA69" s="680"/>
      <c r="BB69" s="680"/>
      <c r="BC69" s="680"/>
      <c r="BD69" s="680"/>
      <c r="BE69" s="680"/>
      <c r="BF69" s="680"/>
      <c r="BG69" s="680"/>
      <c r="BH69" s="680"/>
      <c r="BI69" s="680"/>
      <c r="BJ69" s="680"/>
      <c r="BK69" s="679">
        <f t="shared" si="3"/>
        <v>463077.95750000002</v>
      </c>
      <c r="BL69" s="679"/>
      <c r="BM69" s="679"/>
      <c r="BN69" s="679"/>
      <c r="BO69" s="679"/>
      <c r="BP69" s="679"/>
      <c r="BQ69" s="679"/>
      <c r="BR69" s="679"/>
      <c r="BS69" s="679"/>
      <c r="BT69" s="681"/>
    </row>
    <row r="70" spans="1:84" s="2" customFormat="1" ht="18" customHeight="1" x14ac:dyDescent="0.25">
      <c r="A70" s="503" t="s">
        <v>1968</v>
      </c>
      <c r="B70" s="503" t="s">
        <v>1910</v>
      </c>
      <c r="C70" s="498">
        <v>1</v>
      </c>
      <c r="D70" s="503">
        <v>1</v>
      </c>
      <c r="E70" s="499">
        <v>7004.1030000000001</v>
      </c>
      <c r="F70" s="679">
        <f t="shared" si="4"/>
        <v>84049.236000000004</v>
      </c>
      <c r="G70" s="679"/>
      <c r="H70" s="679"/>
      <c r="I70" s="679"/>
      <c r="J70" s="679"/>
      <c r="K70" s="679"/>
      <c r="L70" s="679"/>
      <c r="M70" s="679"/>
      <c r="N70" s="721"/>
      <c r="O70" s="722"/>
      <c r="P70" s="722"/>
      <c r="Q70" s="722"/>
      <c r="R70" s="722"/>
      <c r="S70" s="722"/>
      <c r="T70" s="722"/>
      <c r="U70" s="723"/>
      <c r="V70" s="680">
        <f t="shared" si="5"/>
        <v>1167.3505</v>
      </c>
      <c r="W70" s="680"/>
      <c r="X70" s="680"/>
      <c r="Y70" s="680"/>
      <c r="Z70" s="680"/>
      <c r="AA70" s="680"/>
      <c r="AB70" s="680"/>
      <c r="AC70" s="680"/>
      <c r="AD70" s="680">
        <f t="shared" si="6"/>
        <v>11673.505000000001</v>
      </c>
      <c r="AE70" s="680"/>
      <c r="AF70" s="680"/>
      <c r="AG70" s="680"/>
      <c r="AH70" s="680"/>
      <c r="AI70" s="680"/>
      <c r="AJ70" s="680"/>
      <c r="AK70" s="680"/>
      <c r="AL70" s="680"/>
      <c r="AM70" s="680"/>
      <c r="AN70" s="680"/>
      <c r="AO70" s="680"/>
      <c r="AP70" s="680"/>
      <c r="AQ70" s="680"/>
      <c r="AR70" s="680"/>
      <c r="AS70" s="680"/>
      <c r="AT70" s="680"/>
      <c r="AU70" s="680"/>
      <c r="AV70" s="680"/>
      <c r="AW70" s="680"/>
      <c r="AX70" s="680"/>
      <c r="AY70" s="680"/>
      <c r="AZ70" s="680"/>
      <c r="BA70" s="680"/>
      <c r="BB70" s="680"/>
      <c r="BC70" s="680"/>
      <c r="BD70" s="680"/>
      <c r="BE70" s="680"/>
      <c r="BF70" s="680"/>
      <c r="BG70" s="680"/>
      <c r="BH70" s="680"/>
      <c r="BI70" s="680"/>
      <c r="BJ70" s="680"/>
      <c r="BK70" s="679">
        <f t="shared" si="3"/>
        <v>96890.09150000001</v>
      </c>
      <c r="BL70" s="679"/>
      <c r="BM70" s="679"/>
      <c r="BN70" s="679"/>
      <c r="BO70" s="679"/>
      <c r="BP70" s="679"/>
      <c r="BQ70" s="679"/>
      <c r="BR70" s="679"/>
      <c r="BS70" s="679"/>
      <c r="BT70" s="681"/>
    </row>
    <row r="71" spans="1:84" s="2" customFormat="1" x14ac:dyDescent="0.25">
      <c r="A71" s="503" t="s">
        <v>1969</v>
      </c>
      <c r="B71" s="503" t="s">
        <v>1910</v>
      </c>
      <c r="C71" s="498">
        <v>1</v>
      </c>
      <c r="D71" s="503">
        <v>1</v>
      </c>
      <c r="E71" s="499">
        <v>7107</v>
      </c>
      <c r="F71" s="679">
        <f t="shared" si="4"/>
        <v>85284</v>
      </c>
      <c r="G71" s="679"/>
      <c r="H71" s="679"/>
      <c r="I71" s="679"/>
      <c r="J71" s="679"/>
      <c r="K71" s="679"/>
      <c r="L71" s="679"/>
      <c r="M71" s="679"/>
      <c r="N71" s="721"/>
      <c r="O71" s="722"/>
      <c r="P71" s="722"/>
      <c r="Q71" s="722"/>
      <c r="R71" s="722"/>
      <c r="S71" s="722"/>
      <c r="T71" s="722"/>
      <c r="U71" s="723"/>
      <c r="V71" s="680">
        <f t="shared" si="5"/>
        <v>1184.5</v>
      </c>
      <c r="W71" s="680"/>
      <c r="X71" s="680"/>
      <c r="Y71" s="680"/>
      <c r="Z71" s="680"/>
      <c r="AA71" s="680"/>
      <c r="AB71" s="680"/>
      <c r="AC71" s="680"/>
      <c r="AD71" s="680">
        <f t="shared" si="6"/>
        <v>11845</v>
      </c>
      <c r="AE71" s="680"/>
      <c r="AF71" s="680"/>
      <c r="AG71" s="680"/>
      <c r="AH71" s="680"/>
      <c r="AI71" s="680"/>
      <c r="AJ71" s="680"/>
      <c r="AK71" s="680"/>
      <c r="AL71" s="680"/>
      <c r="AM71" s="680"/>
      <c r="AN71" s="680"/>
      <c r="AO71" s="680"/>
      <c r="AP71" s="680"/>
      <c r="AQ71" s="680"/>
      <c r="AR71" s="680"/>
      <c r="AS71" s="680"/>
      <c r="AT71" s="680"/>
      <c r="AU71" s="680"/>
      <c r="AV71" s="680"/>
      <c r="AW71" s="680"/>
      <c r="AX71" s="680"/>
      <c r="AY71" s="680"/>
      <c r="AZ71" s="680"/>
      <c r="BA71" s="680"/>
      <c r="BB71" s="680"/>
      <c r="BC71" s="680"/>
      <c r="BD71" s="680"/>
      <c r="BE71" s="680"/>
      <c r="BF71" s="680"/>
      <c r="BG71" s="680"/>
      <c r="BH71" s="680"/>
      <c r="BI71" s="680"/>
      <c r="BJ71" s="680"/>
      <c r="BK71" s="679">
        <f t="shared" si="3"/>
        <v>98313.5</v>
      </c>
      <c r="BL71" s="679"/>
      <c r="BM71" s="679"/>
      <c r="BN71" s="679"/>
      <c r="BO71" s="679"/>
      <c r="BP71" s="679"/>
      <c r="BQ71" s="679"/>
      <c r="BR71" s="679"/>
      <c r="BS71" s="679"/>
      <c r="BT71" s="681"/>
    </row>
    <row r="72" spans="1:84" s="2" customFormat="1" x14ac:dyDescent="0.25">
      <c r="A72" s="503" t="s">
        <v>1970</v>
      </c>
      <c r="B72" s="503" t="s">
        <v>1910</v>
      </c>
      <c r="C72" s="498">
        <v>1</v>
      </c>
      <c r="D72" s="503">
        <v>1</v>
      </c>
      <c r="E72" s="499">
        <v>7210.2060000000001</v>
      </c>
      <c r="F72" s="679">
        <f t="shared" si="4"/>
        <v>86522.472000000009</v>
      </c>
      <c r="G72" s="679"/>
      <c r="H72" s="679"/>
      <c r="I72" s="679"/>
      <c r="J72" s="679"/>
      <c r="K72" s="679"/>
      <c r="L72" s="679"/>
      <c r="M72" s="679"/>
      <c r="N72" s="721"/>
      <c r="O72" s="722"/>
      <c r="P72" s="722"/>
      <c r="Q72" s="722"/>
      <c r="R72" s="722"/>
      <c r="S72" s="722"/>
      <c r="T72" s="722"/>
      <c r="U72" s="723"/>
      <c r="V72" s="680">
        <f t="shared" si="5"/>
        <v>1201.701</v>
      </c>
      <c r="W72" s="680"/>
      <c r="X72" s="680"/>
      <c r="Y72" s="680"/>
      <c r="Z72" s="680"/>
      <c r="AA72" s="680"/>
      <c r="AB72" s="680"/>
      <c r="AC72" s="680"/>
      <c r="AD72" s="680">
        <f t="shared" si="6"/>
        <v>12017.01</v>
      </c>
      <c r="AE72" s="680"/>
      <c r="AF72" s="680"/>
      <c r="AG72" s="680"/>
      <c r="AH72" s="680"/>
      <c r="AI72" s="680"/>
      <c r="AJ72" s="680"/>
      <c r="AK72" s="680"/>
      <c r="AL72" s="680"/>
      <c r="AM72" s="680"/>
      <c r="AN72" s="680"/>
      <c r="AO72" s="680"/>
      <c r="AP72" s="680"/>
      <c r="AQ72" s="680"/>
      <c r="AR72" s="680"/>
      <c r="AS72" s="680"/>
      <c r="AT72" s="680"/>
      <c r="AU72" s="680"/>
      <c r="AV72" s="680"/>
      <c r="AW72" s="680"/>
      <c r="AX72" s="680"/>
      <c r="AY72" s="680"/>
      <c r="AZ72" s="680"/>
      <c r="BA72" s="680"/>
      <c r="BB72" s="680"/>
      <c r="BC72" s="680"/>
      <c r="BD72" s="680"/>
      <c r="BE72" s="680"/>
      <c r="BF72" s="680"/>
      <c r="BG72" s="680"/>
      <c r="BH72" s="680"/>
      <c r="BI72" s="680"/>
      <c r="BJ72" s="680"/>
      <c r="BK72" s="679">
        <f t="shared" ref="BK72:BK135" si="7">F72+V72+AD72</f>
        <v>99741.183000000005</v>
      </c>
      <c r="BL72" s="679"/>
      <c r="BM72" s="679"/>
      <c r="BN72" s="679"/>
      <c r="BO72" s="679"/>
      <c r="BP72" s="679"/>
      <c r="BQ72" s="679"/>
      <c r="BR72" s="679"/>
      <c r="BS72" s="679"/>
      <c r="BT72" s="681"/>
    </row>
    <row r="73" spans="1:84" s="2" customFormat="1" ht="18" customHeight="1" x14ac:dyDescent="0.25">
      <c r="A73" s="503" t="s">
        <v>1975</v>
      </c>
      <c r="B73" s="503" t="s">
        <v>1910</v>
      </c>
      <c r="C73" s="498">
        <v>1</v>
      </c>
      <c r="D73" s="503">
        <v>1</v>
      </c>
      <c r="E73" s="499">
        <v>7451.3393000000005</v>
      </c>
      <c r="F73" s="679">
        <f t="shared" si="4"/>
        <v>89416.07160000001</v>
      </c>
      <c r="G73" s="679"/>
      <c r="H73" s="679"/>
      <c r="I73" s="679"/>
      <c r="J73" s="679"/>
      <c r="K73" s="679"/>
      <c r="L73" s="679"/>
      <c r="M73" s="679"/>
      <c r="N73" s="721"/>
      <c r="O73" s="722"/>
      <c r="P73" s="722"/>
      <c r="Q73" s="722"/>
      <c r="R73" s="722"/>
      <c r="S73" s="722"/>
      <c r="T73" s="722"/>
      <c r="U73" s="723"/>
      <c r="V73" s="680">
        <f t="shared" si="5"/>
        <v>1241.8898833333335</v>
      </c>
      <c r="W73" s="680"/>
      <c r="X73" s="680"/>
      <c r="Y73" s="680"/>
      <c r="Z73" s="680"/>
      <c r="AA73" s="680"/>
      <c r="AB73" s="680"/>
      <c r="AC73" s="680"/>
      <c r="AD73" s="680">
        <f t="shared" si="6"/>
        <v>12418.898833333335</v>
      </c>
      <c r="AE73" s="680"/>
      <c r="AF73" s="680"/>
      <c r="AG73" s="680"/>
      <c r="AH73" s="680"/>
      <c r="AI73" s="680"/>
      <c r="AJ73" s="680"/>
      <c r="AK73" s="680"/>
      <c r="AL73" s="680"/>
      <c r="AM73" s="680"/>
      <c r="AN73" s="680"/>
      <c r="AO73" s="680"/>
      <c r="AP73" s="680"/>
      <c r="AQ73" s="680"/>
      <c r="AR73" s="680"/>
      <c r="AS73" s="680"/>
      <c r="AT73" s="680"/>
      <c r="AU73" s="680"/>
      <c r="AV73" s="680"/>
      <c r="AW73" s="680"/>
      <c r="AX73" s="680"/>
      <c r="AY73" s="680"/>
      <c r="AZ73" s="680"/>
      <c r="BA73" s="680"/>
      <c r="BB73" s="680"/>
      <c r="BC73" s="680"/>
      <c r="BD73" s="680"/>
      <c r="BE73" s="680"/>
      <c r="BF73" s="680"/>
      <c r="BG73" s="680"/>
      <c r="BH73" s="680"/>
      <c r="BI73" s="680"/>
      <c r="BJ73" s="680"/>
      <c r="BK73" s="679">
        <f t="shared" si="7"/>
        <v>103076.86031666669</v>
      </c>
      <c r="BL73" s="679"/>
      <c r="BM73" s="679"/>
      <c r="BN73" s="679"/>
      <c r="BO73" s="679"/>
      <c r="BP73" s="679"/>
      <c r="BQ73" s="679"/>
      <c r="BR73" s="679"/>
      <c r="BS73" s="679"/>
      <c r="BT73" s="681"/>
      <c r="BX73" s="724"/>
      <c r="BY73" s="725"/>
      <c r="BZ73" s="725"/>
      <c r="CA73" s="725"/>
      <c r="CB73" s="725"/>
      <c r="CC73" s="725"/>
      <c r="CD73" s="725"/>
      <c r="CE73" s="725"/>
      <c r="CF73" s="725"/>
    </row>
    <row r="74" spans="1:84" s="2" customFormat="1" ht="18" customHeight="1" x14ac:dyDescent="0.25">
      <c r="A74" s="503" t="s">
        <v>1980</v>
      </c>
      <c r="B74" s="503" t="s">
        <v>1910</v>
      </c>
      <c r="C74" s="498">
        <v>1</v>
      </c>
      <c r="D74" s="503">
        <v>1</v>
      </c>
      <c r="E74" s="499">
        <v>7725</v>
      </c>
      <c r="F74" s="679">
        <f t="shared" si="4"/>
        <v>92700</v>
      </c>
      <c r="G74" s="679"/>
      <c r="H74" s="679"/>
      <c r="I74" s="679"/>
      <c r="J74" s="679"/>
      <c r="K74" s="679"/>
      <c r="L74" s="679"/>
      <c r="M74" s="679"/>
      <c r="N74" s="721"/>
      <c r="O74" s="722"/>
      <c r="P74" s="722"/>
      <c r="Q74" s="722"/>
      <c r="R74" s="722"/>
      <c r="S74" s="722"/>
      <c r="T74" s="722"/>
      <c r="U74" s="723"/>
      <c r="V74" s="680">
        <f t="shared" si="5"/>
        <v>1287.5</v>
      </c>
      <c r="W74" s="680"/>
      <c r="X74" s="680"/>
      <c r="Y74" s="680"/>
      <c r="Z74" s="680"/>
      <c r="AA74" s="680"/>
      <c r="AB74" s="680"/>
      <c r="AC74" s="680"/>
      <c r="AD74" s="680">
        <f t="shared" si="6"/>
        <v>12875</v>
      </c>
      <c r="AE74" s="680"/>
      <c r="AF74" s="680"/>
      <c r="AG74" s="680"/>
      <c r="AH74" s="680"/>
      <c r="AI74" s="680"/>
      <c r="AJ74" s="680"/>
      <c r="AK74" s="680"/>
      <c r="AL74" s="680"/>
      <c r="AM74" s="680"/>
      <c r="AN74" s="680"/>
      <c r="AO74" s="680"/>
      <c r="AP74" s="680"/>
      <c r="AQ74" s="680"/>
      <c r="AR74" s="680"/>
      <c r="AS74" s="680"/>
      <c r="AT74" s="680"/>
      <c r="AU74" s="680"/>
      <c r="AV74" s="680"/>
      <c r="AW74" s="680"/>
      <c r="AX74" s="680"/>
      <c r="AY74" s="680"/>
      <c r="AZ74" s="680"/>
      <c r="BA74" s="680"/>
      <c r="BB74" s="680"/>
      <c r="BC74" s="680"/>
      <c r="BD74" s="680"/>
      <c r="BE74" s="680"/>
      <c r="BF74" s="680"/>
      <c r="BG74" s="680"/>
      <c r="BH74" s="680"/>
      <c r="BI74" s="680"/>
      <c r="BJ74" s="680"/>
      <c r="BK74" s="679">
        <f t="shared" si="7"/>
        <v>106862.5</v>
      </c>
      <c r="BL74" s="679"/>
      <c r="BM74" s="679"/>
      <c r="BN74" s="679"/>
      <c r="BO74" s="679"/>
      <c r="BP74" s="679"/>
      <c r="BQ74" s="679"/>
      <c r="BR74" s="679"/>
      <c r="BS74" s="679"/>
      <c r="BT74" s="681"/>
    </row>
    <row r="75" spans="1:84" s="2" customFormat="1" ht="18" customHeight="1" x14ac:dyDescent="0.25">
      <c r="A75" s="503" t="s">
        <v>2009</v>
      </c>
      <c r="B75" s="503" t="s">
        <v>1910</v>
      </c>
      <c r="C75" s="498">
        <v>1</v>
      </c>
      <c r="D75" s="503">
        <v>1</v>
      </c>
      <c r="E75" s="499">
        <v>9022.7999999999993</v>
      </c>
      <c r="F75" s="679">
        <f t="shared" ref="F75:F138" si="8">E75*12</f>
        <v>108273.59999999999</v>
      </c>
      <c r="G75" s="679"/>
      <c r="H75" s="679"/>
      <c r="I75" s="679"/>
      <c r="J75" s="679"/>
      <c r="K75" s="679"/>
      <c r="L75" s="679"/>
      <c r="M75" s="679"/>
      <c r="N75" s="721"/>
      <c r="O75" s="722"/>
      <c r="P75" s="722"/>
      <c r="Q75" s="722"/>
      <c r="R75" s="722"/>
      <c r="S75" s="722"/>
      <c r="T75" s="722"/>
      <c r="U75" s="723"/>
      <c r="V75" s="680">
        <f t="shared" ref="V75:V138" si="9">E75/30*5</f>
        <v>1503.8</v>
      </c>
      <c r="W75" s="680"/>
      <c r="X75" s="680"/>
      <c r="Y75" s="680"/>
      <c r="Z75" s="680"/>
      <c r="AA75" s="680"/>
      <c r="AB75" s="680"/>
      <c r="AC75" s="680"/>
      <c r="AD75" s="680">
        <f t="shared" ref="AD75:AD138" si="10">E75/30*50</f>
        <v>15038</v>
      </c>
      <c r="AE75" s="680"/>
      <c r="AF75" s="680"/>
      <c r="AG75" s="680"/>
      <c r="AH75" s="680"/>
      <c r="AI75" s="680"/>
      <c r="AJ75" s="680"/>
      <c r="AK75" s="680"/>
      <c r="AL75" s="680"/>
      <c r="AM75" s="680"/>
      <c r="AN75" s="680"/>
      <c r="AO75" s="680"/>
      <c r="AP75" s="680"/>
      <c r="AQ75" s="680"/>
      <c r="AR75" s="680"/>
      <c r="AS75" s="680"/>
      <c r="AT75" s="680"/>
      <c r="AU75" s="680"/>
      <c r="AV75" s="680"/>
      <c r="AW75" s="680"/>
      <c r="AX75" s="680"/>
      <c r="AY75" s="680"/>
      <c r="AZ75" s="680"/>
      <c r="BA75" s="680"/>
      <c r="BB75" s="680"/>
      <c r="BC75" s="680"/>
      <c r="BD75" s="680"/>
      <c r="BE75" s="680"/>
      <c r="BF75" s="680"/>
      <c r="BG75" s="680"/>
      <c r="BH75" s="680"/>
      <c r="BI75" s="680"/>
      <c r="BJ75" s="680"/>
      <c r="BK75" s="679">
        <f t="shared" si="7"/>
        <v>124815.4</v>
      </c>
      <c r="BL75" s="679"/>
      <c r="BM75" s="679"/>
      <c r="BN75" s="679"/>
      <c r="BO75" s="679"/>
      <c r="BP75" s="679"/>
      <c r="BQ75" s="679"/>
      <c r="BR75" s="679"/>
      <c r="BS75" s="679"/>
      <c r="BT75" s="681"/>
    </row>
    <row r="76" spans="1:84" s="2" customFormat="1" ht="18" customHeight="1" x14ac:dyDescent="0.25">
      <c r="A76" s="503" t="s">
        <v>2017</v>
      </c>
      <c r="B76" s="503" t="s">
        <v>1910</v>
      </c>
      <c r="C76" s="498">
        <v>1</v>
      </c>
      <c r="D76" s="503">
        <v>2</v>
      </c>
      <c r="E76" s="499">
        <v>18540</v>
      </c>
      <c r="F76" s="679">
        <f t="shared" si="8"/>
        <v>222480</v>
      </c>
      <c r="G76" s="679"/>
      <c r="H76" s="679"/>
      <c r="I76" s="679"/>
      <c r="J76" s="679"/>
      <c r="K76" s="679"/>
      <c r="L76" s="679"/>
      <c r="M76" s="679"/>
      <c r="N76" s="721"/>
      <c r="O76" s="722"/>
      <c r="P76" s="722"/>
      <c r="Q76" s="722"/>
      <c r="R76" s="722"/>
      <c r="S76" s="722"/>
      <c r="T76" s="722"/>
      <c r="U76" s="723"/>
      <c r="V76" s="680">
        <f t="shared" si="9"/>
        <v>3090</v>
      </c>
      <c r="W76" s="680"/>
      <c r="X76" s="680"/>
      <c r="Y76" s="680"/>
      <c r="Z76" s="680"/>
      <c r="AA76" s="680"/>
      <c r="AB76" s="680"/>
      <c r="AC76" s="680"/>
      <c r="AD76" s="680">
        <f t="shared" si="10"/>
        <v>30900</v>
      </c>
      <c r="AE76" s="680"/>
      <c r="AF76" s="680"/>
      <c r="AG76" s="680"/>
      <c r="AH76" s="680"/>
      <c r="AI76" s="680"/>
      <c r="AJ76" s="680"/>
      <c r="AK76" s="680"/>
      <c r="AL76" s="680"/>
      <c r="AM76" s="680"/>
      <c r="AN76" s="680"/>
      <c r="AO76" s="680"/>
      <c r="AP76" s="680"/>
      <c r="AQ76" s="680"/>
      <c r="AR76" s="680"/>
      <c r="AS76" s="680"/>
      <c r="AT76" s="680"/>
      <c r="AU76" s="680"/>
      <c r="AV76" s="680"/>
      <c r="AW76" s="680"/>
      <c r="AX76" s="680"/>
      <c r="AY76" s="680"/>
      <c r="AZ76" s="680"/>
      <c r="BA76" s="680"/>
      <c r="BB76" s="680"/>
      <c r="BC76" s="680"/>
      <c r="BD76" s="680"/>
      <c r="BE76" s="680"/>
      <c r="BF76" s="680"/>
      <c r="BG76" s="680"/>
      <c r="BH76" s="680"/>
      <c r="BI76" s="680"/>
      <c r="BJ76" s="680"/>
      <c r="BK76" s="679">
        <f t="shared" si="7"/>
        <v>256470</v>
      </c>
      <c r="BL76" s="679"/>
      <c r="BM76" s="679"/>
      <c r="BN76" s="679"/>
      <c r="BO76" s="679"/>
      <c r="BP76" s="679"/>
      <c r="BQ76" s="679"/>
      <c r="BR76" s="679"/>
      <c r="BS76" s="679"/>
      <c r="BT76" s="681"/>
    </row>
    <row r="77" spans="1:84" s="2" customFormat="1" ht="18" customHeight="1" x14ac:dyDescent="0.25">
      <c r="A77" s="503" t="s">
        <v>2018</v>
      </c>
      <c r="B77" s="503" t="s">
        <v>1910</v>
      </c>
      <c r="C77" s="498">
        <v>1</v>
      </c>
      <c r="D77" s="503">
        <v>1</v>
      </c>
      <c r="E77" s="499">
        <v>9270</v>
      </c>
      <c r="F77" s="679">
        <f t="shared" si="8"/>
        <v>111240</v>
      </c>
      <c r="G77" s="679"/>
      <c r="H77" s="679"/>
      <c r="I77" s="679"/>
      <c r="J77" s="679"/>
      <c r="K77" s="679"/>
      <c r="L77" s="679"/>
      <c r="M77" s="679"/>
      <c r="N77" s="721"/>
      <c r="O77" s="722"/>
      <c r="P77" s="722"/>
      <c r="Q77" s="722"/>
      <c r="R77" s="722"/>
      <c r="S77" s="722"/>
      <c r="T77" s="722"/>
      <c r="U77" s="723"/>
      <c r="V77" s="680">
        <f t="shared" si="9"/>
        <v>1545</v>
      </c>
      <c r="W77" s="680"/>
      <c r="X77" s="680"/>
      <c r="Y77" s="680"/>
      <c r="Z77" s="680"/>
      <c r="AA77" s="680"/>
      <c r="AB77" s="680"/>
      <c r="AC77" s="680"/>
      <c r="AD77" s="680">
        <f t="shared" si="10"/>
        <v>15450</v>
      </c>
      <c r="AE77" s="680"/>
      <c r="AF77" s="680"/>
      <c r="AG77" s="680"/>
      <c r="AH77" s="680"/>
      <c r="AI77" s="680"/>
      <c r="AJ77" s="680"/>
      <c r="AK77" s="680"/>
      <c r="AL77" s="680"/>
      <c r="AM77" s="680"/>
      <c r="AN77" s="680"/>
      <c r="AO77" s="680"/>
      <c r="AP77" s="680"/>
      <c r="AQ77" s="680"/>
      <c r="AR77" s="680"/>
      <c r="AS77" s="680"/>
      <c r="AT77" s="680"/>
      <c r="AU77" s="680"/>
      <c r="AV77" s="680"/>
      <c r="AW77" s="680"/>
      <c r="AX77" s="680"/>
      <c r="AY77" s="680"/>
      <c r="AZ77" s="680"/>
      <c r="BA77" s="680"/>
      <c r="BB77" s="680"/>
      <c r="BC77" s="680"/>
      <c r="BD77" s="680"/>
      <c r="BE77" s="680"/>
      <c r="BF77" s="680"/>
      <c r="BG77" s="680"/>
      <c r="BH77" s="680"/>
      <c r="BI77" s="680"/>
      <c r="BJ77" s="680"/>
      <c r="BK77" s="679">
        <f t="shared" si="7"/>
        <v>128235</v>
      </c>
      <c r="BL77" s="679"/>
      <c r="BM77" s="679"/>
      <c r="BN77" s="679"/>
      <c r="BO77" s="679"/>
      <c r="BP77" s="679"/>
      <c r="BQ77" s="679"/>
      <c r="BR77" s="679"/>
      <c r="BS77" s="679"/>
      <c r="BT77" s="681"/>
    </row>
    <row r="78" spans="1:84" s="2" customFormat="1" ht="18" customHeight="1" x14ac:dyDescent="0.25">
      <c r="A78" s="503" t="s">
        <v>2086</v>
      </c>
      <c r="B78" s="503" t="s">
        <v>1910</v>
      </c>
      <c r="C78" s="498">
        <v>1</v>
      </c>
      <c r="D78" s="503">
        <v>1</v>
      </c>
      <c r="E78" s="499">
        <v>16995</v>
      </c>
      <c r="F78" s="679">
        <f t="shared" si="8"/>
        <v>203940</v>
      </c>
      <c r="G78" s="679"/>
      <c r="H78" s="679"/>
      <c r="I78" s="679"/>
      <c r="J78" s="679"/>
      <c r="K78" s="679"/>
      <c r="L78" s="679"/>
      <c r="M78" s="679"/>
      <c r="N78" s="721"/>
      <c r="O78" s="722"/>
      <c r="P78" s="722"/>
      <c r="Q78" s="722"/>
      <c r="R78" s="722"/>
      <c r="S78" s="722"/>
      <c r="T78" s="722"/>
      <c r="U78" s="723"/>
      <c r="V78" s="680">
        <f t="shared" si="9"/>
        <v>2832.5</v>
      </c>
      <c r="W78" s="680"/>
      <c r="X78" s="680"/>
      <c r="Y78" s="680"/>
      <c r="Z78" s="680"/>
      <c r="AA78" s="680"/>
      <c r="AB78" s="680"/>
      <c r="AC78" s="680"/>
      <c r="AD78" s="680">
        <f t="shared" si="10"/>
        <v>28325</v>
      </c>
      <c r="AE78" s="680"/>
      <c r="AF78" s="680"/>
      <c r="AG78" s="680"/>
      <c r="AH78" s="680"/>
      <c r="AI78" s="680"/>
      <c r="AJ78" s="680"/>
      <c r="AK78" s="680"/>
      <c r="AL78" s="680"/>
      <c r="AM78" s="680"/>
      <c r="AN78" s="680"/>
      <c r="AO78" s="680"/>
      <c r="AP78" s="680"/>
      <c r="AQ78" s="680"/>
      <c r="AR78" s="680"/>
      <c r="AS78" s="680"/>
      <c r="AT78" s="680"/>
      <c r="AU78" s="680"/>
      <c r="AV78" s="680"/>
      <c r="AW78" s="680"/>
      <c r="AX78" s="680"/>
      <c r="AY78" s="680"/>
      <c r="AZ78" s="680"/>
      <c r="BA78" s="680"/>
      <c r="BB78" s="680"/>
      <c r="BC78" s="680"/>
      <c r="BD78" s="680"/>
      <c r="BE78" s="680"/>
      <c r="BF78" s="680"/>
      <c r="BG78" s="680"/>
      <c r="BH78" s="680"/>
      <c r="BI78" s="680"/>
      <c r="BJ78" s="680"/>
      <c r="BK78" s="679">
        <f t="shared" si="7"/>
        <v>235097.5</v>
      </c>
      <c r="BL78" s="679"/>
      <c r="BM78" s="679"/>
      <c r="BN78" s="679"/>
      <c r="BO78" s="679"/>
      <c r="BP78" s="679"/>
      <c r="BQ78" s="679"/>
      <c r="BR78" s="679"/>
      <c r="BS78" s="679"/>
      <c r="BT78" s="681"/>
    </row>
    <row r="79" spans="1:84" s="2" customFormat="1" ht="18" customHeight="1" x14ac:dyDescent="0.25">
      <c r="A79" s="503" t="s">
        <v>2009</v>
      </c>
      <c r="B79" s="503" t="s">
        <v>1899</v>
      </c>
      <c r="C79" s="498">
        <v>1</v>
      </c>
      <c r="D79" s="503">
        <v>1</v>
      </c>
      <c r="E79" s="499">
        <v>9022.7999999999993</v>
      </c>
      <c r="F79" s="679">
        <f t="shared" si="8"/>
        <v>108273.59999999999</v>
      </c>
      <c r="G79" s="679"/>
      <c r="H79" s="679"/>
      <c r="I79" s="679"/>
      <c r="J79" s="679"/>
      <c r="K79" s="679"/>
      <c r="L79" s="679"/>
      <c r="M79" s="679"/>
      <c r="N79" s="721"/>
      <c r="O79" s="722"/>
      <c r="P79" s="722"/>
      <c r="Q79" s="722"/>
      <c r="R79" s="722"/>
      <c r="S79" s="722"/>
      <c r="T79" s="722"/>
      <c r="U79" s="723"/>
      <c r="V79" s="680">
        <f t="shared" si="9"/>
        <v>1503.8</v>
      </c>
      <c r="W79" s="680"/>
      <c r="X79" s="680"/>
      <c r="Y79" s="680"/>
      <c r="Z79" s="680"/>
      <c r="AA79" s="680"/>
      <c r="AB79" s="680"/>
      <c r="AC79" s="680"/>
      <c r="AD79" s="680">
        <f t="shared" si="10"/>
        <v>15038</v>
      </c>
      <c r="AE79" s="680"/>
      <c r="AF79" s="680"/>
      <c r="AG79" s="680"/>
      <c r="AH79" s="680"/>
      <c r="AI79" s="680"/>
      <c r="AJ79" s="680"/>
      <c r="AK79" s="680"/>
      <c r="AL79" s="680"/>
      <c r="AM79" s="680"/>
      <c r="AN79" s="680"/>
      <c r="AO79" s="680"/>
      <c r="AP79" s="680"/>
      <c r="AQ79" s="680"/>
      <c r="AR79" s="680"/>
      <c r="AS79" s="680"/>
      <c r="AT79" s="680"/>
      <c r="AU79" s="680"/>
      <c r="AV79" s="680"/>
      <c r="AW79" s="680"/>
      <c r="AX79" s="680"/>
      <c r="AY79" s="680"/>
      <c r="AZ79" s="680"/>
      <c r="BA79" s="680"/>
      <c r="BB79" s="680"/>
      <c r="BC79" s="680"/>
      <c r="BD79" s="680"/>
      <c r="BE79" s="680"/>
      <c r="BF79" s="680"/>
      <c r="BG79" s="680"/>
      <c r="BH79" s="680"/>
      <c r="BI79" s="680"/>
      <c r="BJ79" s="680"/>
      <c r="BK79" s="679">
        <f t="shared" si="7"/>
        <v>124815.4</v>
      </c>
      <c r="BL79" s="679"/>
      <c r="BM79" s="679"/>
      <c r="BN79" s="679"/>
      <c r="BO79" s="679"/>
      <c r="BP79" s="679"/>
      <c r="BQ79" s="679"/>
      <c r="BR79" s="679"/>
      <c r="BS79" s="679"/>
      <c r="BT79" s="681"/>
    </row>
    <row r="80" spans="1:84" s="2" customFormat="1" ht="18" customHeight="1" x14ac:dyDescent="0.25">
      <c r="A80" s="503" t="s">
        <v>2020</v>
      </c>
      <c r="B80" s="503" t="s">
        <v>1899</v>
      </c>
      <c r="C80" s="498">
        <v>1</v>
      </c>
      <c r="D80" s="503">
        <v>1</v>
      </c>
      <c r="E80" s="499">
        <v>9579</v>
      </c>
      <c r="F80" s="679">
        <f t="shared" si="8"/>
        <v>114948</v>
      </c>
      <c r="G80" s="679"/>
      <c r="H80" s="679"/>
      <c r="I80" s="679"/>
      <c r="J80" s="679"/>
      <c r="K80" s="679"/>
      <c r="L80" s="679"/>
      <c r="M80" s="679"/>
      <c r="N80" s="721"/>
      <c r="O80" s="722"/>
      <c r="P80" s="722"/>
      <c r="Q80" s="722"/>
      <c r="R80" s="722"/>
      <c r="S80" s="722"/>
      <c r="T80" s="722"/>
      <c r="U80" s="723"/>
      <c r="V80" s="680">
        <f t="shared" si="9"/>
        <v>1596.5</v>
      </c>
      <c r="W80" s="680"/>
      <c r="X80" s="680"/>
      <c r="Y80" s="680"/>
      <c r="Z80" s="680"/>
      <c r="AA80" s="680"/>
      <c r="AB80" s="680"/>
      <c r="AC80" s="680"/>
      <c r="AD80" s="680">
        <f t="shared" si="10"/>
        <v>15965</v>
      </c>
      <c r="AE80" s="680"/>
      <c r="AF80" s="680"/>
      <c r="AG80" s="680"/>
      <c r="AH80" s="680"/>
      <c r="AI80" s="680"/>
      <c r="AJ80" s="680"/>
      <c r="AK80" s="680"/>
      <c r="AL80" s="680"/>
      <c r="AM80" s="680"/>
      <c r="AN80" s="680"/>
      <c r="AO80" s="680"/>
      <c r="AP80" s="680"/>
      <c r="AQ80" s="680"/>
      <c r="AR80" s="680"/>
      <c r="AS80" s="680"/>
      <c r="AT80" s="680"/>
      <c r="AU80" s="680"/>
      <c r="AV80" s="680"/>
      <c r="AW80" s="680"/>
      <c r="AX80" s="680"/>
      <c r="AY80" s="680"/>
      <c r="AZ80" s="680"/>
      <c r="BA80" s="680"/>
      <c r="BB80" s="680"/>
      <c r="BC80" s="680"/>
      <c r="BD80" s="680"/>
      <c r="BE80" s="680"/>
      <c r="BF80" s="680"/>
      <c r="BG80" s="680"/>
      <c r="BH80" s="680"/>
      <c r="BI80" s="680"/>
      <c r="BJ80" s="680"/>
      <c r="BK80" s="679">
        <f t="shared" si="7"/>
        <v>132509.5</v>
      </c>
      <c r="BL80" s="679"/>
      <c r="BM80" s="679"/>
      <c r="BN80" s="679"/>
      <c r="BO80" s="679"/>
      <c r="BP80" s="679"/>
      <c r="BQ80" s="679"/>
      <c r="BR80" s="679"/>
      <c r="BS80" s="679"/>
      <c r="BT80" s="681"/>
    </row>
    <row r="81" spans="1:72" s="2" customFormat="1" ht="18" customHeight="1" x14ac:dyDescent="0.25">
      <c r="A81" s="503" t="s">
        <v>2072</v>
      </c>
      <c r="B81" s="503" t="s">
        <v>1899</v>
      </c>
      <c r="C81" s="498">
        <v>1</v>
      </c>
      <c r="D81" s="503">
        <v>1</v>
      </c>
      <c r="E81" s="499">
        <v>12360</v>
      </c>
      <c r="F81" s="679">
        <f t="shared" si="8"/>
        <v>148320</v>
      </c>
      <c r="G81" s="679"/>
      <c r="H81" s="679"/>
      <c r="I81" s="679"/>
      <c r="J81" s="679"/>
      <c r="K81" s="679"/>
      <c r="L81" s="679"/>
      <c r="M81" s="679"/>
      <c r="N81" s="721"/>
      <c r="O81" s="722"/>
      <c r="P81" s="722"/>
      <c r="Q81" s="722"/>
      <c r="R81" s="722"/>
      <c r="S81" s="722"/>
      <c r="T81" s="722"/>
      <c r="U81" s="723"/>
      <c r="V81" s="680">
        <f t="shared" si="9"/>
        <v>2060</v>
      </c>
      <c r="W81" s="680"/>
      <c r="X81" s="680"/>
      <c r="Y81" s="680"/>
      <c r="Z81" s="680"/>
      <c r="AA81" s="680"/>
      <c r="AB81" s="680"/>
      <c r="AC81" s="680"/>
      <c r="AD81" s="680">
        <f t="shared" si="10"/>
        <v>20600</v>
      </c>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0"/>
      <c r="BA81" s="680"/>
      <c r="BB81" s="680"/>
      <c r="BC81" s="680"/>
      <c r="BD81" s="680"/>
      <c r="BE81" s="680"/>
      <c r="BF81" s="680"/>
      <c r="BG81" s="680"/>
      <c r="BH81" s="680"/>
      <c r="BI81" s="680"/>
      <c r="BJ81" s="680"/>
      <c r="BK81" s="679">
        <f t="shared" si="7"/>
        <v>170980</v>
      </c>
      <c r="BL81" s="679"/>
      <c r="BM81" s="679"/>
      <c r="BN81" s="679"/>
      <c r="BO81" s="679"/>
      <c r="BP81" s="679"/>
      <c r="BQ81" s="679"/>
      <c r="BR81" s="679"/>
      <c r="BS81" s="679"/>
      <c r="BT81" s="681"/>
    </row>
    <row r="82" spans="1:72" s="2" customFormat="1" ht="24.75" customHeight="1" x14ac:dyDescent="0.25">
      <c r="A82" s="503" t="s">
        <v>2082</v>
      </c>
      <c r="B82" s="503" t="s">
        <v>1899</v>
      </c>
      <c r="C82" s="498">
        <v>1</v>
      </c>
      <c r="D82" s="503">
        <v>2</v>
      </c>
      <c r="E82" s="499">
        <v>28840.206000000002</v>
      </c>
      <c r="F82" s="679">
        <f t="shared" si="8"/>
        <v>346082.47200000001</v>
      </c>
      <c r="G82" s="679"/>
      <c r="H82" s="679"/>
      <c r="I82" s="679"/>
      <c r="J82" s="679"/>
      <c r="K82" s="679"/>
      <c r="L82" s="679"/>
      <c r="M82" s="679"/>
      <c r="N82" s="721"/>
      <c r="O82" s="722"/>
      <c r="P82" s="722"/>
      <c r="Q82" s="722"/>
      <c r="R82" s="722"/>
      <c r="S82" s="722"/>
      <c r="T82" s="722"/>
      <c r="U82" s="723"/>
      <c r="V82" s="680">
        <f t="shared" si="9"/>
        <v>4806.7010000000009</v>
      </c>
      <c r="W82" s="680"/>
      <c r="X82" s="680"/>
      <c r="Y82" s="680"/>
      <c r="Z82" s="680"/>
      <c r="AA82" s="680"/>
      <c r="AB82" s="680"/>
      <c r="AC82" s="680"/>
      <c r="AD82" s="680">
        <f t="shared" si="10"/>
        <v>48067.01</v>
      </c>
      <c r="AE82" s="680"/>
      <c r="AF82" s="680"/>
      <c r="AG82" s="680"/>
      <c r="AH82" s="680"/>
      <c r="AI82" s="680"/>
      <c r="AJ82" s="680"/>
      <c r="AK82" s="680"/>
      <c r="AL82" s="680"/>
      <c r="AM82" s="680"/>
      <c r="AN82" s="680"/>
      <c r="AO82" s="680"/>
      <c r="AP82" s="680"/>
      <c r="AQ82" s="680"/>
      <c r="AR82" s="680"/>
      <c r="AS82" s="680"/>
      <c r="AT82" s="680"/>
      <c r="AU82" s="680"/>
      <c r="AV82" s="680"/>
      <c r="AW82" s="680"/>
      <c r="AX82" s="680"/>
      <c r="AY82" s="680"/>
      <c r="AZ82" s="680"/>
      <c r="BA82" s="680"/>
      <c r="BB82" s="680"/>
      <c r="BC82" s="680"/>
      <c r="BD82" s="680"/>
      <c r="BE82" s="680"/>
      <c r="BF82" s="680"/>
      <c r="BG82" s="680"/>
      <c r="BH82" s="680"/>
      <c r="BI82" s="680"/>
      <c r="BJ82" s="680"/>
      <c r="BK82" s="679">
        <f t="shared" si="7"/>
        <v>398956.18300000002</v>
      </c>
      <c r="BL82" s="679"/>
      <c r="BM82" s="679"/>
      <c r="BN82" s="679"/>
      <c r="BO82" s="679"/>
      <c r="BP82" s="679"/>
      <c r="BQ82" s="679"/>
      <c r="BR82" s="679"/>
      <c r="BS82" s="679"/>
      <c r="BT82" s="681"/>
    </row>
    <row r="83" spans="1:72" s="2" customFormat="1" ht="21" customHeight="1" x14ac:dyDescent="0.25">
      <c r="A83" s="503" t="s">
        <v>2099</v>
      </c>
      <c r="B83" s="503" t="s">
        <v>1899</v>
      </c>
      <c r="C83" s="498">
        <v>1</v>
      </c>
      <c r="D83" s="503">
        <v>1</v>
      </c>
      <c r="E83" s="499">
        <v>28840.206000000002</v>
      </c>
      <c r="F83" s="679">
        <f t="shared" si="8"/>
        <v>346082.47200000001</v>
      </c>
      <c r="G83" s="679"/>
      <c r="H83" s="679"/>
      <c r="I83" s="679"/>
      <c r="J83" s="679"/>
      <c r="K83" s="679"/>
      <c r="L83" s="679"/>
      <c r="M83" s="679"/>
      <c r="N83" s="721"/>
      <c r="O83" s="722"/>
      <c r="P83" s="722"/>
      <c r="Q83" s="722"/>
      <c r="R83" s="722"/>
      <c r="S83" s="722"/>
      <c r="T83" s="722"/>
      <c r="U83" s="723"/>
      <c r="V83" s="680">
        <f t="shared" si="9"/>
        <v>4806.7010000000009</v>
      </c>
      <c r="W83" s="680"/>
      <c r="X83" s="680"/>
      <c r="Y83" s="680"/>
      <c r="Z83" s="680"/>
      <c r="AA83" s="680"/>
      <c r="AB83" s="680"/>
      <c r="AC83" s="680"/>
      <c r="AD83" s="680">
        <f t="shared" si="10"/>
        <v>48067.01</v>
      </c>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0"/>
      <c r="BA83" s="680"/>
      <c r="BB83" s="680"/>
      <c r="BC83" s="680"/>
      <c r="BD83" s="680"/>
      <c r="BE83" s="680"/>
      <c r="BF83" s="680"/>
      <c r="BG83" s="680"/>
      <c r="BH83" s="680"/>
      <c r="BI83" s="680"/>
      <c r="BJ83" s="680"/>
      <c r="BK83" s="679">
        <f t="shared" si="7"/>
        <v>398956.18300000002</v>
      </c>
      <c r="BL83" s="679"/>
      <c r="BM83" s="679"/>
      <c r="BN83" s="679"/>
      <c r="BO83" s="679"/>
      <c r="BP83" s="679"/>
      <c r="BQ83" s="679"/>
      <c r="BR83" s="679"/>
      <c r="BS83" s="679"/>
      <c r="BT83" s="681"/>
    </row>
    <row r="84" spans="1:72" s="2" customFormat="1" ht="18" customHeight="1" x14ac:dyDescent="0.25">
      <c r="A84" s="503" t="s">
        <v>1943</v>
      </c>
      <c r="B84" s="503" t="s">
        <v>1911</v>
      </c>
      <c r="C84" s="498">
        <v>1</v>
      </c>
      <c r="D84" s="503">
        <v>1</v>
      </c>
      <c r="E84" s="499">
        <v>6009.1230000000005</v>
      </c>
      <c r="F84" s="679">
        <f t="shared" si="8"/>
        <v>72109.47600000001</v>
      </c>
      <c r="G84" s="679"/>
      <c r="H84" s="679"/>
      <c r="I84" s="679"/>
      <c r="J84" s="679"/>
      <c r="K84" s="679"/>
      <c r="L84" s="679"/>
      <c r="M84" s="679"/>
      <c r="N84" s="721"/>
      <c r="O84" s="722"/>
      <c r="P84" s="722"/>
      <c r="Q84" s="722"/>
      <c r="R84" s="722"/>
      <c r="S84" s="722"/>
      <c r="T84" s="722"/>
      <c r="U84" s="723"/>
      <c r="V84" s="680">
        <f t="shared" si="9"/>
        <v>1001.5205000000001</v>
      </c>
      <c r="W84" s="680"/>
      <c r="X84" s="680"/>
      <c r="Y84" s="680"/>
      <c r="Z84" s="680"/>
      <c r="AA84" s="680"/>
      <c r="AB84" s="680"/>
      <c r="AC84" s="680"/>
      <c r="AD84" s="680">
        <f t="shared" si="10"/>
        <v>10015.205</v>
      </c>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0"/>
      <c r="BA84" s="680"/>
      <c r="BB84" s="680"/>
      <c r="BC84" s="680"/>
      <c r="BD84" s="680"/>
      <c r="BE84" s="680"/>
      <c r="BF84" s="680"/>
      <c r="BG84" s="680"/>
      <c r="BH84" s="680"/>
      <c r="BI84" s="680"/>
      <c r="BJ84" s="680"/>
      <c r="BK84" s="679">
        <f t="shared" si="7"/>
        <v>83126.20150000001</v>
      </c>
      <c r="BL84" s="679"/>
      <c r="BM84" s="679"/>
      <c r="BN84" s="679"/>
      <c r="BO84" s="679"/>
      <c r="BP84" s="679"/>
      <c r="BQ84" s="679"/>
      <c r="BR84" s="679"/>
      <c r="BS84" s="679"/>
      <c r="BT84" s="681"/>
    </row>
    <row r="85" spans="1:72" s="2" customFormat="1" ht="26.25" customHeight="1" x14ac:dyDescent="0.25">
      <c r="A85" s="503" t="s">
        <v>1958</v>
      </c>
      <c r="B85" s="503" t="s">
        <v>1911</v>
      </c>
      <c r="C85" s="498">
        <v>1</v>
      </c>
      <c r="D85" s="503">
        <v>1</v>
      </c>
      <c r="E85" s="499">
        <v>6695.1030000000001</v>
      </c>
      <c r="F85" s="679">
        <f t="shared" si="8"/>
        <v>80341.236000000004</v>
      </c>
      <c r="G85" s="679"/>
      <c r="H85" s="679"/>
      <c r="I85" s="679"/>
      <c r="J85" s="679"/>
      <c r="K85" s="679"/>
      <c r="L85" s="679"/>
      <c r="M85" s="679"/>
      <c r="N85" s="721"/>
      <c r="O85" s="722"/>
      <c r="P85" s="722"/>
      <c r="Q85" s="722"/>
      <c r="R85" s="722"/>
      <c r="S85" s="722"/>
      <c r="T85" s="722"/>
      <c r="U85" s="723"/>
      <c r="V85" s="680">
        <f t="shared" si="9"/>
        <v>1115.8505</v>
      </c>
      <c r="W85" s="680"/>
      <c r="X85" s="680"/>
      <c r="Y85" s="680"/>
      <c r="Z85" s="680"/>
      <c r="AA85" s="680"/>
      <c r="AB85" s="680"/>
      <c r="AC85" s="680"/>
      <c r="AD85" s="680">
        <f t="shared" si="10"/>
        <v>11158.504999999999</v>
      </c>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0"/>
      <c r="BA85" s="680"/>
      <c r="BB85" s="680"/>
      <c r="BC85" s="680"/>
      <c r="BD85" s="680"/>
      <c r="BE85" s="680"/>
      <c r="BF85" s="680"/>
      <c r="BG85" s="680"/>
      <c r="BH85" s="680"/>
      <c r="BI85" s="680"/>
      <c r="BJ85" s="680"/>
      <c r="BK85" s="679">
        <f t="shared" si="7"/>
        <v>92615.59150000001</v>
      </c>
      <c r="BL85" s="679"/>
      <c r="BM85" s="679"/>
      <c r="BN85" s="679"/>
      <c r="BO85" s="679"/>
      <c r="BP85" s="679"/>
      <c r="BQ85" s="679"/>
      <c r="BR85" s="679"/>
      <c r="BS85" s="679"/>
      <c r="BT85" s="681"/>
    </row>
    <row r="86" spans="1:72" s="2" customFormat="1" ht="18" customHeight="1" x14ac:dyDescent="0.25">
      <c r="A86" s="503" t="s">
        <v>1970</v>
      </c>
      <c r="B86" s="503" t="s">
        <v>1911</v>
      </c>
      <c r="C86" s="498">
        <v>1</v>
      </c>
      <c r="D86" s="503">
        <v>1</v>
      </c>
      <c r="E86" s="499">
        <v>7210.2060000000001</v>
      </c>
      <c r="F86" s="679">
        <f t="shared" si="8"/>
        <v>86522.472000000009</v>
      </c>
      <c r="G86" s="679"/>
      <c r="H86" s="679"/>
      <c r="I86" s="679"/>
      <c r="J86" s="679"/>
      <c r="K86" s="679"/>
      <c r="L86" s="679"/>
      <c r="M86" s="679"/>
      <c r="N86" s="721"/>
      <c r="O86" s="722"/>
      <c r="P86" s="722"/>
      <c r="Q86" s="722"/>
      <c r="R86" s="722"/>
      <c r="S86" s="722"/>
      <c r="T86" s="722"/>
      <c r="U86" s="723"/>
      <c r="V86" s="680">
        <f t="shared" si="9"/>
        <v>1201.701</v>
      </c>
      <c r="W86" s="680"/>
      <c r="X86" s="680"/>
      <c r="Y86" s="680"/>
      <c r="Z86" s="680"/>
      <c r="AA86" s="680"/>
      <c r="AB86" s="680"/>
      <c r="AC86" s="680"/>
      <c r="AD86" s="680">
        <f t="shared" si="10"/>
        <v>12017.01</v>
      </c>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0"/>
      <c r="BA86" s="680"/>
      <c r="BB86" s="680"/>
      <c r="BC86" s="680"/>
      <c r="BD86" s="680"/>
      <c r="BE86" s="680"/>
      <c r="BF86" s="680"/>
      <c r="BG86" s="680"/>
      <c r="BH86" s="680"/>
      <c r="BI86" s="680"/>
      <c r="BJ86" s="680"/>
      <c r="BK86" s="679">
        <f t="shared" si="7"/>
        <v>99741.183000000005</v>
      </c>
      <c r="BL86" s="679"/>
      <c r="BM86" s="679"/>
      <c r="BN86" s="679"/>
      <c r="BO86" s="679"/>
      <c r="BP86" s="679"/>
      <c r="BQ86" s="679"/>
      <c r="BR86" s="679"/>
      <c r="BS86" s="679"/>
      <c r="BT86" s="681"/>
    </row>
    <row r="87" spans="1:72" s="2" customFormat="1" x14ac:dyDescent="0.25">
      <c r="A87" s="503" t="s">
        <v>1983</v>
      </c>
      <c r="B87" s="503" t="s">
        <v>1911</v>
      </c>
      <c r="C87" s="498">
        <v>1</v>
      </c>
      <c r="D87" s="503">
        <v>1</v>
      </c>
      <c r="E87" s="499">
        <v>7880.7359999999999</v>
      </c>
      <c r="F87" s="679">
        <f t="shared" si="8"/>
        <v>94568.831999999995</v>
      </c>
      <c r="G87" s="679"/>
      <c r="H87" s="679"/>
      <c r="I87" s="679"/>
      <c r="J87" s="679"/>
      <c r="K87" s="679"/>
      <c r="L87" s="679"/>
      <c r="M87" s="679"/>
      <c r="N87" s="721"/>
      <c r="O87" s="722"/>
      <c r="P87" s="722"/>
      <c r="Q87" s="722"/>
      <c r="R87" s="722"/>
      <c r="S87" s="722"/>
      <c r="T87" s="722"/>
      <c r="U87" s="723"/>
      <c r="V87" s="680">
        <f t="shared" si="9"/>
        <v>1313.4559999999999</v>
      </c>
      <c r="W87" s="680"/>
      <c r="X87" s="680"/>
      <c r="Y87" s="680"/>
      <c r="Z87" s="680"/>
      <c r="AA87" s="680"/>
      <c r="AB87" s="680"/>
      <c r="AC87" s="680"/>
      <c r="AD87" s="680">
        <f t="shared" si="10"/>
        <v>13134.56</v>
      </c>
      <c r="AE87" s="680"/>
      <c r="AF87" s="680"/>
      <c r="AG87" s="680"/>
      <c r="AH87" s="680"/>
      <c r="AI87" s="680"/>
      <c r="AJ87" s="680"/>
      <c r="AK87" s="680"/>
      <c r="AL87" s="680"/>
      <c r="AM87" s="680"/>
      <c r="AN87" s="680"/>
      <c r="AO87" s="680"/>
      <c r="AP87" s="680"/>
      <c r="AQ87" s="680"/>
      <c r="AR87" s="680"/>
      <c r="AS87" s="680"/>
      <c r="AT87" s="680"/>
      <c r="AU87" s="680"/>
      <c r="AV87" s="680"/>
      <c r="AW87" s="680"/>
      <c r="AX87" s="680"/>
      <c r="AY87" s="680"/>
      <c r="AZ87" s="680"/>
      <c r="BA87" s="680"/>
      <c r="BB87" s="680"/>
      <c r="BC87" s="680"/>
      <c r="BD87" s="680"/>
      <c r="BE87" s="680"/>
      <c r="BF87" s="680"/>
      <c r="BG87" s="680"/>
      <c r="BH87" s="680"/>
      <c r="BI87" s="680"/>
      <c r="BJ87" s="680"/>
      <c r="BK87" s="679">
        <f t="shared" si="7"/>
        <v>109016.848</v>
      </c>
      <c r="BL87" s="679"/>
      <c r="BM87" s="679"/>
      <c r="BN87" s="679"/>
      <c r="BO87" s="679"/>
      <c r="BP87" s="679"/>
      <c r="BQ87" s="679"/>
      <c r="BR87" s="679"/>
      <c r="BS87" s="679"/>
      <c r="BT87" s="681"/>
    </row>
    <row r="88" spans="1:72" s="2" customFormat="1" x14ac:dyDescent="0.25">
      <c r="A88" s="503" t="s">
        <v>1993</v>
      </c>
      <c r="B88" s="503" t="s">
        <v>1911</v>
      </c>
      <c r="C88" s="498">
        <v>1</v>
      </c>
      <c r="D88" s="503">
        <v>1</v>
      </c>
      <c r="E88" s="499">
        <v>8240.103000000001</v>
      </c>
      <c r="F88" s="679">
        <f t="shared" si="8"/>
        <v>98881.236000000004</v>
      </c>
      <c r="G88" s="679"/>
      <c r="H88" s="679"/>
      <c r="I88" s="679"/>
      <c r="J88" s="679"/>
      <c r="K88" s="679"/>
      <c r="L88" s="679"/>
      <c r="M88" s="679"/>
      <c r="N88" s="721"/>
      <c r="O88" s="722"/>
      <c r="P88" s="722"/>
      <c r="Q88" s="722"/>
      <c r="R88" s="722"/>
      <c r="S88" s="722"/>
      <c r="T88" s="722"/>
      <c r="U88" s="723"/>
      <c r="V88" s="680">
        <f t="shared" si="9"/>
        <v>1373.3505000000002</v>
      </c>
      <c r="W88" s="680"/>
      <c r="X88" s="680"/>
      <c r="Y88" s="680"/>
      <c r="Z88" s="680"/>
      <c r="AA88" s="680"/>
      <c r="AB88" s="680"/>
      <c r="AC88" s="680"/>
      <c r="AD88" s="680">
        <f t="shared" si="10"/>
        <v>13733.505000000003</v>
      </c>
      <c r="AE88" s="680"/>
      <c r="AF88" s="680"/>
      <c r="AG88" s="680"/>
      <c r="AH88" s="680"/>
      <c r="AI88" s="680"/>
      <c r="AJ88" s="680"/>
      <c r="AK88" s="680"/>
      <c r="AL88" s="680"/>
      <c r="AM88" s="680"/>
      <c r="AN88" s="680"/>
      <c r="AO88" s="680"/>
      <c r="AP88" s="680"/>
      <c r="AQ88" s="680"/>
      <c r="AR88" s="680"/>
      <c r="AS88" s="680"/>
      <c r="AT88" s="680"/>
      <c r="AU88" s="680"/>
      <c r="AV88" s="680"/>
      <c r="AW88" s="680"/>
      <c r="AX88" s="680"/>
      <c r="AY88" s="680"/>
      <c r="AZ88" s="680"/>
      <c r="BA88" s="680"/>
      <c r="BB88" s="680"/>
      <c r="BC88" s="680"/>
      <c r="BD88" s="680"/>
      <c r="BE88" s="680"/>
      <c r="BF88" s="680"/>
      <c r="BG88" s="680"/>
      <c r="BH88" s="680"/>
      <c r="BI88" s="680"/>
      <c r="BJ88" s="680"/>
      <c r="BK88" s="679">
        <f t="shared" si="7"/>
        <v>113988.09150000001</v>
      </c>
      <c r="BL88" s="679"/>
      <c r="BM88" s="679"/>
      <c r="BN88" s="679"/>
      <c r="BO88" s="679"/>
      <c r="BP88" s="679"/>
      <c r="BQ88" s="679"/>
      <c r="BR88" s="679"/>
      <c r="BS88" s="679"/>
      <c r="BT88" s="681"/>
    </row>
    <row r="89" spans="1:72" s="2" customFormat="1" ht="18" customHeight="1" x14ac:dyDescent="0.25">
      <c r="A89" s="503" t="s">
        <v>1998</v>
      </c>
      <c r="B89" s="503" t="s">
        <v>1911</v>
      </c>
      <c r="C89" s="498">
        <v>1</v>
      </c>
      <c r="D89" s="503">
        <v>1</v>
      </c>
      <c r="E89" s="499">
        <v>8574.75</v>
      </c>
      <c r="F89" s="679">
        <f t="shared" si="8"/>
        <v>102897</v>
      </c>
      <c r="G89" s="679"/>
      <c r="H89" s="679"/>
      <c r="I89" s="679"/>
      <c r="J89" s="679"/>
      <c r="K89" s="679"/>
      <c r="L89" s="679"/>
      <c r="M89" s="679"/>
      <c r="N89" s="721"/>
      <c r="O89" s="722"/>
      <c r="P89" s="722"/>
      <c r="Q89" s="722"/>
      <c r="R89" s="722"/>
      <c r="S89" s="722"/>
      <c r="T89" s="722"/>
      <c r="U89" s="723"/>
      <c r="V89" s="680">
        <f t="shared" si="9"/>
        <v>1429.125</v>
      </c>
      <c r="W89" s="680"/>
      <c r="X89" s="680"/>
      <c r="Y89" s="680"/>
      <c r="Z89" s="680"/>
      <c r="AA89" s="680"/>
      <c r="AB89" s="680"/>
      <c r="AC89" s="680"/>
      <c r="AD89" s="680">
        <f t="shared" si="10"/>
        <v>14291.25</v>
      </c>
      <c r="AE89" s="680"/>
      <c r="AF89" s="680"/>
      <c r="AG89" s="680"/>
      <c r="AH89" s="680"/>
      <c r="AI89" s="680"/>
      <c r="AJ89" s="680"/>
      <c r="AK89" s="680"/>
      <c r="AL89" s="680"/>
      <c r="AM89" s="680"/>
      <c r="AN89" s="680"/>
      <c r="AO89" s="680"/>
      <c r="AP89" s="680"/>
      <c r="AQ89" s="680"/>
      <c r="AR89" s="680"/>
      <c r="AS89" s="680"/>
      <c r="AT89" s="680"/>
      <c r="AU89" s="680"/>
      <c r="AV89" s="680"/>
      <c r="AW89" s="680"/>
      <c r="AX89" s="680"/>
      <c r="AY89" s="680"/>
      <c r="AZ89" s="680"/>
      <c r="BA89" s="680"/>
      <c r="BB89" s="680"/>
      <c r="BC89" s="680"/>
      <c r="BD89" s="680"/>
      <c r="BE89" s="680"/>
      <c r="BF89" s="680"/>
      <c r="BG89" s="680"/>
      <c r="BH89" s="680"/>
      <c r="BI89" s="680"/>
      <c r="BJ89" s="680"/>
      <c r="BK89" s="679">
        <f t="shared" si="7"/>
        <v>118617.375</v>
      </c>
      <c r="BL89" s="679"/>
      <c r="BM89" s="679"/>
      <c r="BN89" s="679"/>
      <c r="BO89" s="679"/>
      <c r="BP89" s="679"/>
      <c r="BQ89" s="679"/>
      <c r="BR89" s="679"/>
      <c r="BS89" s="679"/>
      <c r="BT89" s="681"/>
    </row>
    <row r="90" spans="1:72" s="2" customFormat="1" ht="18" customHeight="1" x14ac:dyDescent="0.25">
      <c r="A90" s="503" t="s">
        <v>2012</v>
      </c>
      <c r="B90" s="503" t="s">
        <v>1911</v>
      </c>
      <c r="C90" s="498">
        <v>1</v>
      </c>
      <c r="D90" s="503">
        <v>1</v>
      </c>
      <c r="E90" s="499">
        <v>9161.85</v>
      </c>
      <c r="F90" s="679">
        <f t="shared" si="8"/>
        <v>109942.20000000001</v>
      </c>
      <c r="G90" s="679"/>
      <c r="H90" s="679"/>
      <c r="I90" s="679"/>
      <c r="J90" s="679"/>
      <c r="K90" s="679"/>
      <c r="L90" s="679"/>
      <c r="M90" s="679"/>
      <c r="N90" s="721"/>
      <c r="O90" s="722"/>
      <c r="P90" s="722"/>
      <c r="Q90" s="722"/>
      <c r="R90" s="722"/>
      <c r="S90" s="722"/>
      <c r="T90" s="722"/>
      <c r="U90" s="723"/>
      <c r="V90" s="680">
        <f t="shared" si="9"/>
        <v>1526.9750000000001</v>
      </c>
      <c r="W90" s="680"/>
      <c r="X90" s="680"/>
      <c r="Y90" s="680"/>
      <c r="Z90" s="680"/>
      <c r="AA90" s="680"/>
      <c r="AB90" s="680"/>
      <c r="AC90" s="680"/>
      <c r="AD90" s="680">
        <f t="shared" si="10"/>
        <v>15269.750000000002</v>
      </c>
      <c r="AE90" s="680"/>
      <c r="AF90" s="680"/>
      <c r="AG90" s="680"/>
      <c r="AH90" s="680"/>
      <c r="AI90" s="680"/>
      <c r="AJ90" s="680"/>
      <c r="AK90" s="680"/>
      <c r="AL90" s="680"/>
      <c r="AM90" s="680"/>
      <c r="AN90" s="680"/>
      <c r="AO90" s="680"/>
      <c r="AP90" s="680"/>
      <c r="AQ90" s="680"/>
      <c r="AR90" s="680"/>
      <c r="AS90" s="680"/>
      <c r="AT90" s="680"/>
      <c r="AU90" s="680"/>
      <c r="AV90" s="680"/>
      <c r="AW90" s="680"/>
      <c r="AX90" s="680"/>
      <c r="AY90" s="680"/>
      <c r="AZ90" s="680"/>
      <c r="BA90" s="680"/>
      <c r="BB90" s="680"/>
      <c r="BC90" s="680"/>
      <c r="BD90" s="680"/>
      <c r="BE90" s="680"/>
      <c r="BF90" s="680"/>
      <c r="BG90" s="680"/>
      <c r="BH90" s="680"/>
      <c r="BI90" s="680"/>
      <c r="BJ90" s="680"/>
      <c r="BK90" s="679">
        <f t="shared" si="7"/>
        <v>126738.92500000002</v>
      </c>
      <c r="BL90" s="679"/>
      <c r="BM90" s="679"/>
      <c r="BN90" s="679"/>
      <c r="BO90" s="679"/>
      <c r="BP90" s="679"/>
      <c r="BQ90" s="679"/>
      <c r="BR90" s="679"/>
      <c r="BS90" s="679"/>
      <c r="BT90" s="681"/>
    </row>
    <row r="91" spans="1:72" s="2" customFormat="1" x14ac:dyDescent="0.25">
      <c r="A91" s="503" t="s">
        <v>2028</v>
      </c>
      <c r="B91" s="503" t="s">
        <v>1911</v>
      </c>
      <c r="C91" s="498">
        <v>1</v>
      </c>
      <c r="D91" s="503">
        <v>2</v>
      </c>
      <c r="E91" s="499">
        <v>19570.206000000002</v>
      </c>
      <c r="F91" s="679">
        <f t="shared" si="8"/>
        <v>234842.47200000001</v>
      </c>
      <c r="G91" s="679"/>
      <c r="H91" s="679"/>
      <c r="I91" s="679"/>
      <c r="J91" s="679"/>
      <c r="K91" s="679"/>
      <c r="L91" s="679"/>
      <c r="M91" s="679"/>
      <c r="N91" s="721"/>
      <c r="O91" s="722"/>
      <c r="P91" s="722"/>
      <c r="Q91" s="722"/>
      <c r="R91" s="722"/>
      <c r="S91" s="722"/>
      <c r="T91" s="722"/>
      <c r="U91" s="723"/>
      <c r="V91" s="680">
        <f t="shared" si="9"/>
        <v>3261.7010000000005</v>
      </c>
      <c r="W91" s="680"/>
      <c r="X91" s="680"/>
      <c r="Y91" s="680"/>
      <c r="Z91" s="680"/>
      <c r="AA91" s="680"/>
      <c r="AB91" s="680"/>
      <c r="AC91" s="680"/>
      <c r="AD91" s="680">
        <f t="shared" si="10"/>
        <v>32617.010000000006</v>
      </c>
      <c r="AE91" s="680"/>
      <c r="AF91" s="680"/>
      <c r="AG91" s="680"/>
      <c r="AH91" s="680"/>
      <c r="AI91" s="680"/>
      <c r="AJ91" s="680"/>
      <c r="AK91" s="680"/>
      <c r="AL91" s="726"/>
      <c r="AM91" s="726"/>
      <c r="AN91" s="726"/>
      <c r="AO91" s="726"/>
      <c r="AP91" s="726"/>
      <c r="AQ91" s="726"/>
      <c r="AR91" s="726"/>
      <c r="AS91" s="726"/>
      <c r="AT91" s="726"/>
      <c r="AU91" s="726"/>
      <c r="AV91" s="726"/>
      <c r="AW91" s="726"/>
      <c r="AX91" s="726"/>
      <c r="AY91" s="726"/>
      <c r="AZ91" s="726"/>
      <c r="BA91" s="726"/>
      <c r="BB91" s="726"/>
      <c r="BC91" s="726"/>
      <c r="BD91" s="726"/>
      <c r="BE91" s="726"/>
      <c r="BF91" s="726"/>
      <c r="BG91" s="726"/>
      <c r="BH91" s="726"/>
      <c r="BI91" s="726"/>
      <c r="BJ91" s="726"/>
      <c r="BK91" s="679">
        <f t="shared" si="7"/>
        <v>270721.18300000002</v>
      </c>
      <c r="BL91" s="679"/>
      <c r="BM91" s="679"/>
      <c r="BN91" s="679"/>
      <c r="BO91" s="679"/>
      <c r="BP91" s="679"/>
      <c r="BQ91" s="679"/>
      <c r="BR91" s="679"/>
      <c r="BS91" s="679"/>
      <c r="BT91" s="681"/>
    </row>
    <row r="92" spans="1:72" s="2" customFormat="1" ht="18" customHeight="1" x14ac:dyDescent="0.25">
      <c r="A92" s="503" t="s">
        <v>2030</v>
      </c>
      <c r="B92" s="503" t="s">
        <v>1911</v>
      </c>
      <c r="C92" s="498">
        <v>1</v>
      </c>
      <c r="D92" s="503">
        <v>1</v>
      </c>
      <c r="E92" s="499">
        <v>9785.103000000001</v>
      </c>
      <c r="F92" s="679">
        <f t="shared" si="8"/>
        <v>117421.236</v>
      </c>
      <c r="G92" s="679"/>
      <c r="H92" s="679"/>
      <c r="I92" s="679"/>
      <c r="J92" s="679"/>
      <c r="K92" s="679"/>
      <c r="L92" s="679"/>
      <c r="M92" s="679"/>
      <c r="N92" s="721"/>
      <c r="O92" s="722"/>
      <c r="P92" s="722"/>
      <c r="Q92" s="722"/>
      <c r="R92" s="722"/>
      <c r="S92" s="722"/>
      <c r="T92" s="722"/>
      <c r="U92" s="723"/>
      <c r="V92" s="680">
        <f t="shared" si="9"/>
        <v>1630.8505000000002</v>
      </c>
      <c r="W92" s="680"/>
      <c r="X92" s="680"/>
      <c r="Y92" s="680"/>
      <c r="Z92" s="680"/>
      <c r="AA92" s="680"/>
      <c r="AB92" s="680"/>
      <c r="AC92" s="680"/>
      <c r="AD92" s="680">
        <f t="shared" si="10"/>
        <v>16308.505000000003</v>
      </c>
      <c r="AE92" s="680"/>
      <c r="AF92" s="680"/>
      <c r="AG92" s="680"/>
      <c r="AH92" s="680"/>
      <c r="AI92" s="680"/>
      <c r="AJ92" s="680"/>
      <c r="AK92" s="680"/>
      <c r="AL92" s="680"/>
      <c r="AM92" s="680"/>
      <c r="AN92" s="680"/>
      <c r="AO92" s="680"/>
      <c r="AP92" s="680"/>
      <c r="AQ92" s="680"/>
      <c r="AR92" s="680"/>
      <c r="AS92" s="680"/>
      <c r="AT92" s="680"/>
      <c r="AU92" s="680"/>
      <c r="AV92" s="680"/>
      <c r="AW92" s="680"/>
      <c r="AX92" s="680"/>
      <c r="AY92" s="680"/>
      <c r="AZ92" s="680"/>
      <c r="BA92" s="680"/>
      <c r="BB92" s="680"/>
      <c r="BC92" s="680"/>
      <c r="BD92" s="680"/>
      <c r="BE92" s="680"/>
      <c r="BF92" s="680"/>
      <c r="BG92" s="680"/>
      <c r="BH92" s="680"/>
      <c r="BI92" s="680"/>
      <c r="BJ92" s="680"/>
      <c r="BK92" s="679">
        <f t="shared" si="7"/>
        <v>135360.59150000001</v>
      </c>
      <c r="BL92" s="679"/>
      <c r="BM92" s="679"/>
      <c r="BN92" s="679"/>
      <c r="BO92" s="679"/>
      <c r="BP92" s="679"/>
      <c r="BQ92" s="679"/>
      <c r="BR92" s="679"/>
      <c r="BS92" s="679"/>
      <c r="BT92" s="681"/>
    </row>
    <row r="93" spans="1:72" s="2" customFormat="1" ht="18" customHeight="1" x14ac:dyDescent="0.25">
      <c r="A93" s="503" t="s">
        <v>2032</v>
      </c>
      <c r="B93" s="503" t="s">
        <v>1911</v>
      </c>
      <c r="C93" s="498">
        <v>1</v>
      </c>
      <c r="D93" s="503">
        <v>7</v>
      </c>
      <c r="E93" s="499">
        <v>68495.721000000005</v>
      </c>
      <c r="F93" s="679">
        <f t="shared" si="8"/>
        <v>821948.652</v>
      </c>
      <c r="G93" s="679"/>
      <c r="H93" s="679"/>
      <c r="I93" s="679"/>
      <c r="J93" s="679"/>
      <c r="K93" s="679"/>
      <c r="L93" s="679"/>
      <c r="M93" s="679"/>
      <c r="N93" s="721"/>
      <c r="O93" s="722"/>
      <c r="P93" s="722"/>
      <c r="Q93" s="722"/>
      <c r="R93" s="722"/>
      <c r="S93" s="722"/>
      <c r="T93" s="722"/>
      <c r="U93" s="723"/>
      <c r="V93" s="680">
        <f t="shared" si="9"/>
        <v>11415.9535</v>
      </c>
      <c r="W93" s="680"/>
      <c r="X93" s="680"/>
      <c r="Y93" s="680"/>
      <c r="Z93" s="680"/>
      <c r="AA93" s="680"/>
      <c r="AB93" s="680"/>
      <c r="AC93" s="680"/>
      <c r="AD93" s="680">
        <f t="shared" si="10"/>
        <v>114159.535</v>
      </c>
      <c r="AE93" s="680"/>
      <c r="AF93" s="680"/>
      <c r="AG93" s="680"/>
      <c r="AH93" s="680"/>
      <c r="AI93" s="680"/>
      <c r="AJ93" s="680"/>
      <c r="AK93" s="680"/>
      <c r="AL93" s="680"/>
      <c r="AM93" s="680"/>
      <c r="AN93" s="680"/>
      <c r="AO93" s="680"/>
      <c r="AP93" s="680"/>
      <c r="AQ93" s="680"/>
      <c r="AR93" s="680"/>
      <c r="AS93" s="680"/>
      <c r="AT93" s="680"/>
      <c r="AU93" s="680"/>
      <c r="AV93" s="680"/>
      <c r="AW93" s="680"/>
      <c r="AX93" s="680"/>
      <c r="AY93" s="680"/>
      <c r="AZ93" s="680"/>
      <c r="BA93" s="680"/>
      <c r="BB93" s="680"/>
      <c r="BC93" s="680"/>
      <c r="BD93" s="680"/>
      <c r="BE93" s="680"/>
      <c r="BF93" s="680"/>
      <c r="BG93" s="680"/>
      <c r="BH93" s="680"/>
      <c r="BI93" s="680"/>
      <c r="BJ93" s="680"/>
      <c r="BK93" s="679">
        <f t="shared" si="7"/>
        <v>947524.14049999998</v>
      </c>
      <c r="BL93" s="679"/>
      <c r="BM93" s="679"/>
      <c r="BN93" s="679"/>
      <c r="BO93" s="679"/>
      <c r="BP93" s="679"/>
      <c r="BQ93" s="679"/>
      <c r="BR93" s="679"/>
      <c r="BS93" s="679"/>
      <c r="BT93" s="681"/>
    </row>
    <row r="94" spans="1:72" s="2" customFormat="1" ht="18" customHeight="1" x14ac:dyDescent="0.25">
      <c r="A94" s="503" t="s">
        <v>2048</v>
      </c>
      <c r="B94" s="503" t="s">
        <v>1911</v>
      </c>
      <c r="C94" s="498">
        <v>1</v>
      </c>
      <c r="D94" s="503">
        <v>1</v>
      </c>
      <c r="E94" s="499">
        <v>10789.353000000001</v>
      </c>
      <c r="F94" s="679">
        <f t="shared" si="8"/>
        <v>129472.236</v>
      </c>
      <c r="G94" s="679"/>
      <c r="H94" s="679"/>
      <c r="I94" s="679"/>
      <c r="J94" s="679"/>
      <c r="K94" s="679"/>
      <c r="L94" s="679"/>
      <c r="M94" s="679"/>
      <c r="N94" s="721"/>
      <c r="O94" s="722"/>
      <c r="P94" s="722"/>
      <c r="Q94" s="722"/>
      <c r="R94" s="722"/>
      <c r="S94" s="722"/>
      <c r="T94" s="722"/>
      <c r="U94" s="723"/>
      <c r="V94" s="680">
        <f t="shared" si="9"/>
        <v>1798.2255</v>
      </c>
      <c r="W94" s="680"/>
      <c r="X94" s="680"/>
      <c r="Y94" s="680"/>
      <c r="Z94" s="680"/>
      <c r="AA94" s="680"/>
      <c r="AB94" s="680"/>
      <c r="AC94" s="680"/>
      <c r="AD94" s="680">
        <f t="shared" si="10"/>
        <v>17982.255000000001</v>
      </c>
      <c r="AE94" s="680"/>
      <c r="AF94" s="680"/>
      <c r="AG94" s="680"/>
      <c r="AH94" s="680"/>
      <c r="AI94" s="680"/>
      <c r="AJ94" s="680"/>
      <c r="AK94" s="680"/>
      <c r="AL94" s="680"/>
      <c r="AM94" s="680"/>
      <c r="AN94" s="680"/>
      <c r="AO94" s="680"/>
      <c r="AP94" s="680"/>
      <c r="AQ94" s="680"/>
      <c r="AR94" s="680"/>
      <c r="AS94" s="680"/>
      <c r="AT94" s="680"/>
      <c r="AU94" s="680"/>
      <c r="AV94" s="680"/>
      <c r="AW94" s="680"/>
      <c r="AX94" s="680"/>
      <c r="AY94" s="680"/>
      <c r="AZ94" s="680"/>
      <c r="BA94" s="680"/>
      <c r="BB94" s="680"/>
      <c r="BC94" s="680"/>
      <c r="BD94" s="680"/>
      <c r="BE94" s="680"/>
      <c r="BF94" s="680"/>
      <c r="BG94" s="680"/>
      <c r="BH94" s="680"/>
      <c r="BI94" s="680"/>
      <c r="BJ94" s="680"/>
      <c r="BK94" s="679">
        <f t="shared" si="7"/>
        <v>149252.71650000001</v>
      </c>
      <c r="BL94" s="679"/>
      <c r="BM94" s="679"/>
      <c r="BN94" s="679"/>
      <c r="BO94" s="679"/>
      <c r="BP94" s="679"/>
      <c r="BQ94" s="679"/>
      <c r="BR94" s="679"/>
      <c r="BS94" s="679"/>
      <c r="BT94" s="681"/>
    </row>
    <row r="95" spans="1:72" s="2" customFormat="1" ht="18" customHeight="1" x14ac:dyDescent="0.25">
      <c r="A95" s="503" t="s">
        <v>2091</v>
      </c>
      <c r="B95" s="503" t="s">
        <v>1911</v>
      </c>
      <c r="C95" s="498">
        <v>1</v>
      </c>
      <c r="D95" s="503">
        <v>1</v>
      </c>
      <c r="E95" s="499">
        <v>19570.206000000002</v>
      </c>
      <c r="F95" s="679">
        <f t="shared" si="8"/>
        <v>234842.47200000001</v>
      </c>
      <c r="G95" s="679"/>
      <c r="H95" s="679"/>
      <c r="I95" s="679"/>
      <c r="J95" s="679"/>
      <c r="K95" s="679"/>
      <c r="L95" s="679"/>
      <c r="M95" s="679"/>
      <c r="N95" s="721"/>
      <c r="O95" s="722"/>
      <c r="P95" s="722"/>
      <c r="Q95" s="722"/>
      <c r="R95" s="722"/>
      <c r="S95" s="722"/>
      <c r="T95" s="722"/>
      <c r="U95" s="723"/>
      <c r="V95" s="680">
        <f t="shared" si="9"/>
        <v>3261.7010000000005</v>
      </c>
      <c r="W95" s="680"/>
      <c r="X95" s="680"/>
      <c r="Y95" s="680"/>
      <c r="Z95" s="680"/>
      <c r="AA95" s="680"/>
      <c r="AB95" s="680"/>
      <c r="AC95" s="680"/>
      <c r="AD95" s="680">
        <f t="shared" si="10"/>
        <v>32617.010000000006</v>
      </c>
      <c r="AE95" s="680"/>
      <c r="AF95" s="680"/>
      <c r="AG95" s="680"/>
      <c r="AH95" s="680"/>
      <c r="AI95" s="680"/>
      <c r="AJ95" s="680"/>
      <c r="AK95" s="680"/>
      <c r="AL95" s="680"/>
      <c r="AM95" s="680"/>
      <c r="AN95" s="680"/>
      <c r="AO95" s="680"/>
      <c r="AP95" s="680"/>
      <c r="AQ95" s="680"/>
      <c r="AR95" s="680"/>
      <c r="AS95" s="680"/>
      <c r="AT95" s="680"/>
      <c r="AU95" s="680"/>
      <c r="AV95" s="680"/>
      <c r="AW95" s="680"/>
      <c r="AX95" s="680"/>
      <c r="AY95" s="680"/>
      <c r="AZ95" s="680"/>
      <c r="BA95" s="680"/>
      <c r="BB95" s="680"/>
      <c r="BC95" s="680"/>
      <c r="BD95" s="680"/>
      <c r="BE95" s="680"/>
      <c r="BF95" s="680"/>
      <c r="BG95" s="680"/>
      <c r="BH95" s="680"/>
      <c r="BI95" s="680"/>
      <c r="BJ95" s="680"/>
      <c r="BK95" s="679">
        <f t="shared" si="7"/>
        <v>270721.18300000002</v>
      </c>
      <c r="BL95" s="679"/>
      <c r="BM95" s="679"/>
      <c r="BN95" s="679"/>
      <c r="BO95" s="679"/>
      <c r="BP95" s="679"/>
      <c r="BQ95" s="679"/>
      <c r="BR95" s="679"/>
      <c r="BS95" s="679"/>
      <c r="BT95" s="681"/>
    </row>
    <row r="96" spans="1:72" s="2" customFormat="1" ht="18" customHeight="1" x14ac:dyDescent="0.25">
      <c r="A96" s="503" t="s">
        <v>1948</v>
      </c>
      <c r="B96" s="503" t="s">
        <v>1905</v>
      </c>
      <c r="C96" s="498">
        <v>1</v>
      </c>
      <c r="D96" s="503">
        <v>4</v>
      </c>
      <c r="E96" s="499">
        <v>25461.599999999999</v>
      </c>
      <c r="F96" s="679">
        <f t="shared" si="8"/>
        <v>305539.19999999995</v>
      </c>
      <c r="G96" s="679"/>
      <c r="H96" s="679"/>
      <c r="I96" s="679"/>
      <c r="J96" s="679"/>
      <c r="K96" s="679"/>
      <c r="L96" s="679"/>
      <c r="M96" s="679"/>
      <c r="N96" s="721"/>
      <c r="O96" s="722"/>
      <c r="P96" s="722"/>
      <c r="Q96" s="722"/>
      <c r="R96" s="722"/>
      <c r="S96" s="722"/>
      <c r="T96" s="722"/>
      <c r="U96" s="723"/>
      <c r="V96" s="680">
        <f t="shared" si="9"/>
        <v>4243.5999999999995</v>
      </c>
      <c r="W96" s="680"/>
      <c r="X96" s="680"/>
      <c r="Y96" s="680"/>
      <c r="Z96" s="680"/>
      <c r="AA96" s="680"/>
      <c r="AB96" s="680"/>
      <c r="AC96" s="680"/>
      <c r="AD96" s="680">
        <f t="shared" si="10"/>
        <v>42435.999999999993</v>
      </c>
      <c r="AE96" s="680"/>
      <c r="AF96" s="680"/>
      <c r="AG96" s="680"/>
      <c r="AH96" s="680"/>
      <c r="AI96" s="680"/>
      <c r="AJ96" s="680"/>
      <c r="AK96" s="680"/>
      <c r="AL96" s="680"/>
      <c r="AM96" s="680"/>
      <c r="AN96" s="680"/>
      <c r="AO96" s="680"/>
      <c r="AP96" s="680"/>
      <c r="AQ96" s="680"/>
      <c r="AR96" s="680"/>
      <c r="AS96" s="680"/>
      <c r="AT96" s="680"/>
      <c r="AU96" s="680"/>
      <c r="AV96" s="680"/>
      <c r="AW96" s="680"/>
      <c r="AX96" s="680"/>
      <c r="AY96" s="680"/>
      <c r="AZ96" s="680"/>
      <c r="BA96" s="680"/>
      <c r="BB96" s="680"/>
      <c r="BC96" s="680"/>
      <c r="BD96" s="680"/>
      <c r="BE96" s="680"/>
      <c r="BF96" s="680"/>
      <c r="BG96" s="680"/>
      <c r="BH96" s="680"/>
      <c r="BI96" s="680"/>
      <c r="BJ96" s="680"/>
      <c r="BK96" s="679">
        <f t="shared" si="7"/>
        <v>352218.79999999993</v>
      </c>
      <c r="BL96" s="679"/>
      <c r="BM96" s="679"/>
      <c r="BN96" s="679"/>
      <c r="BO96" s="679"/>
      <c r="BP96" s="679"/>
      <c r="BQ96" s="679"/>
      <c r="BR96" s="679"/>
      <c r="BS96" s="679"/>
      <c r="BT96" s="681"/>
    </row>
    <row r="97" spans="1:72" s="2" customFormat="1" ht="18" customHeight="1" x14ac:dyDescent="0.25">
      <c r="A97" s="503" t="s">
        <v>1950</v>
      </c>
      <c r="B97" s="503" t="s">
        <v>1905</v>
      </c>
      <c r="C97" s="498">
        <v>1</v>
      </c>
      <c r="D97" s="503">
        <v>1</v>
      </c>
      <c r="E97" s="499">
        <v>6453.1559999999999</v>
      </c>
      <c r="F97" s="679">
        <f t="shared" si="8"/>
        <v>77437.872000000003</v>
      </c>
      <c r="G97" s="679"/>
      <c r="H97" s="679"/>
      <c r="I97" s="679"/>
      <c r="J97" s="679"/>
      <c r="K97" s="679"/>
      <c r="L97" s="679"/>
      <c r="M97" s="679"/>
      <c r="N97" s="721"/>
      <c r="O97" s="722"/>
      <c r="P97" s="722"/>
      <c r="Q97" s="722"/>
      <c r="R97" s="722"/>
      <c r="S97" s="722"/>
      <c r="T97" s="722"/>
      <c r="U97" s="723"/>
      <c r="V97" s="680">
        <f t="shared" si="9"/>
        <v>1075.5260000000001</v>
      </c>
      <c r="W97" s="680"/>
      <c r="X97" s="680"/>
      <c r="Y97" s="680"/>
      <c r="Z97" s="680"/>
      <c r="AA97" s="680"/>
      <c r="AB97" s="680"/>
      <c r="AC97" s="680"/>
      <c r="AD97" s="680">
        <f t="shared" si="10"/>
        <v>10755.26</v>
      </c>
      <c r="AE97" s="680"/>
      <c r="AF97" s="680"/>
      <c r="AG97" s="680"/>
      <c r="AH97" s="680"/>
      <c r="AI97" s="680"/>
      <c r="AJ97" s="680"/>
      <c r="AK97" s="680"/>
      <c r="AL97" s="680"/>
      <c r="AM97" s="680"/>
      <c r="AN97" s="680"/>
      <c r="AO97" s="680"/>
      <c r="AP97" s="680"/>
      <c r="AQ97" s="680"/>
      <c r="AR97" s="680"/>
      <c r="AS97" s="680"/>
      <c r="AT97" s="680"/>
      <c r="AU97" s="680"/>
      <c r="AV97" s="680"/>
      <c r="AW97" s="680"/>
      <c r="AX97" s="680"/>
      <c r="AY97" s="680"/>
      <c r="AZ97" s="680"/>
      <c r="BA97" s="680"/>
      <c r="BB97" s="680"/>
      <c r="BC97" s="680"/>
      <c r="BD97" s="680"/>
      <c r="BE97" s="680"/>
      <c r="BF97" s="680"/>
      <c r="BG97" s="680"/>
      <c r="BH97" s="680"/>
      <c r="BI97" s="680"/>
      <c r="BJ97" s="680"/>
      <c r="BK97" s="679">
        <f t="shared" si="7"/>
        <v>89268.657999999996</v>
      </c>
      <c r="BL97" s="679"/>
      <c r="BM97" s="679"/>
      <c r="BN97" s="679"/>
      <c r="BO97" s="679"/>
      <c r="BP97" s="679"/>
      <c r="BQ97" s="679"/>
      <c r="BR97" s="679"/>
      <c r="BS97" s="679"/>
      <c r="BT97" s="681"/>
    </row>
    <row r="98" spans="1:72" s="2" customFormat="1" ht="26.25" customHeight="1" x14ac:dyDescent="0.25">
      <c r="A98" s="503" t="s">
        <v>1964</v>
      </c>
      <c r="B98" s="503" t="s">
        <v>1905</v>
      </c>
      <c r="C98" s="498">
        <v>1</v>
      </c>
      <c r="D98" s="503">
        <v>1</v>
      </c>
      <c r="E98" s="499">
        <v>6916.6559999999999</v>
      </c>
      <c r="F98" s="679">
        <f t="shared" si="8"/>
        <v>82999.872000000003</v>
      </c>
      <c r="G98" s="679"/>
      <c r="H98" s="679"/>
      <c r="I98" s="679"/>
      <c r="J98" s="679"/>
      <c r="K98" s="679"/>
      <c r="L98" s="679"/>
      <c r="M98" s="679"/>
      <c r="N98" s="721"/>
      <c r="O98" s="722"/>
      <c r="P98" s="722"/>
      <c r="Q98" s="722"/>
      <c r="R98" s="722"/>
      <c r="S98" s="722"/>
      <c r="T98" s="722"/>
      <c r="U98" s="723"/>
      <c r="V98" s="680">
        <f t="shared" si="9"/>
        <v>1152.7759999999998</v>
      </c>
      <c r="W98" s="680"/>
      <c r="X98" s="680"/>
      <c r="Y98" s="680"/>
      <c r="Z98" s="680"/>
      <c r="AA98" s="680"/>
      <c r="AB98" s="680"/>
      <c r="AC98" s="680"/>
      <c r="AD98" s="680">
        <f t="shared" si="10"/>
        <v>11527.759999999998</v>
      </c>
      <c r="AE98" s="680"/>
      <c r="AF98" s="680"/>
      <c r="AG98" s="680"/>
      <c r="AH98" s="680"/>
      <c r="AI98" s="680"/>
      <c r="AJ98" s="680"/>
      <c r="AK98" s="680"/>
      <c r="AL98" s="680"/>
      <c r="AM98" s="680"/>
      <c r="AN98" s="680"/>
      <c r="AO98" s="680"/>
      <c r="AP98" s="680"/>
      <c r="AQ98" s="680"/>
      <c r="AR98" s="680"/>
      <c r="AS98" s="680"/>
      <c r="AT98" s="680"/>
      <c r="AU98" s="680"/>
      <c r="AV98" s="680"/>
      <c r="AW98" s="680"/>
      <c r="AX98" s="680"/>
      <c r="AY98" s="680"/>
      <c r="AZ98" s="680"/>
      <c r="BA98" s="680"/>
      <c r="BB98" s="680"/>
      <c r="BC98" s="680"/>
      <c r="BD98" s="680"/>
      <c r="BE98" s="680"/>
      <c r="BF98" s="680"/>
      <c r="BG98" s="680"/>
      <c r="BH98" s="680"/>
      <c r="BI98" s="680"/>
      <c r="BJ98" s="680"/>
      <c r="BK98" s="679">
        <f t="shared" si="7"/>
        <v>95680.407999999996</v>
      </c>
      <c r="BL98" s="679"/>
      <c r="BM98" s="679"/>
      <c r="BN98" s="679"/>
      <c r="BO98" s="679"/>
      <c r="BP98" s="679"/>
      <c r="BQ98" s="679"/>
      <c r="BR98" s="679"/>
      <c r="BS98" s="679"/>
      <c r="BT98" s="681"/>
    </row>
    <row r="99" spans="1:72" s="2" customFormat="1" ht="18" customHeight="1" x14ac:dyDescent="0.25">
      <c r="A99" s="503" t="s">
        <v>1965</v>
      </c>
      <c r="B99" s="503" t="s">
        <v>1905</v>
      </c>
      <c r="C99" s="498">
        <v>1</v>
      </c>
      <c r="D99" s="503">
        <v>1</v>
      </c>
      <c r="E99" s="499">
        <v>6916.6559999999999</v>
      </c>
      <c r="F99" s="679">
        <f t="shared" si="8"/>
        <v>82999.872000000003</v>
      </c>
      <c r="G99" s="679"/>
      <c r="H99" s="679"/>
      <c r="I99" s="679"/>
      <c r="J99" s="679"/>
      <c r="K99" s="679"/>
      <c r="L99" s="679"/>
      <c r="M99" s="679"/>
      <c r="N99" s="721"/>
      <c r="O99" s="722"/>
      <c r="P99" s="722"/>
      <c r="Q99" s="722"/>
      <c r="R99" s="722"/>
      <c r="S99" s="722"/>
      <c r="T99" s="722"/>
      <c r="U99" s="723"/>
      <c r="V99" s="680">
        <f t="shared" si="9"/>
        <v>1152.7759999999998</v>
      </c>
      <c r="W99" s="680"/>
      <c r="X99" s="680"/>
      <c r="Y99" s="680"/>
      <c r="Z99" s="680"/>
      <c r="AA99" s="680"/>
      <c r="AB99" s="680"/>
      <c r="AC99" s="680"/>
      <c r="AD99" s="680">
        <f t="shared" si="10"/>
        <v>11527.759999999998</v>
      </c>
      <c r="AE99" s="680"/>
      <c r="AF99" s="680"/>
      <c r="AG99" s="680"/>
      <c r="AH99" s="680"/>
      <c r="AI99" s="680"/>
      <c r="AJ99" s="680"/>
      <c r="AK99" s="680"/>
      <c r="AL99" s="680"/>
      <c r="AM99" s="680"/>
      <c r="AN99" s="680"/>
      <c r="AO99" s="680"/>
      <c r="AP99" s="680"/>
      <c r="AQ99" s="680"/>
      <c r="AR99" s="680"/>
      <c r="AS99" s="680"/>
      <c r="AT99" s="680"/>
      <c r="AU99" s="680"/>
      <c r="AV99" s="680"/>
      <c r="AW99" s="680"/>
      <c r="AX99" s="680"/>
      <c r="AY99" s="680"/>
      <c r="AZ99" s="680"/>
      <c r="BA99" s="680"/>
      <c r="BB99" s="680"/>
      <c r="BC99" s="680"/>
      <c r="BD99" s="680"/>
      <c r="BE99" s="680"/>
      <c r="BF99" s="680"/>
      <c r="BG99" s="680"/>
      <c r="BH99" s="680"/>
      <c r="BI99" s="680"/>
      <c r="BJ99" s="680"/>
      <c r="BK99" s="679">
        <f t="shared" si="7"/>
        <v>95680.407999999996</v>
      </c>
      <c r="BL99" s="679"/>
      <c r="BM99" s="679"/>
      <c r="BN99" s="679"/>
      <c r="BO99" s="679"/>
      <c r="BP99" s="679"/>
      <c r="BQ99" s="679"/>
      <c r="BR99" s="679"/>
      <c r="BS99" s="679"/>
      <c r="BT99" s="681"/>
    </row>
    <row r="100" spans="1:72" s="2" customFormat="1" x14ac:dyDescent="0.25">
      <c r="A100" s="503" t="s">
        <v>1969</v>
      </c>
      <c r="B100" s="503" t="s">
        <v>1905</v>
      </c>
      <c r="C100" s="498">
        <v>1</v>
      </c>
      <c r="D100" s="503">
        <v>2</v>
      </c>
      <c r="E100" s="499">
        <v>14214</v>
      </c>
      <c r="F100" s="679">
        <f t="shared" si="8"/>
        <v>170568</v>
      </c>
      <c r="G100" s="679"/>
      <c r="H100" s="679"/>
      <c r="I100" s="679"/>
      <c r="J100" s="679"/>
      <c r="K100" s="679"/>
      <c r="L100" s="679"/>
      <c r="M100" s="679"/>
      <c r="N100" s="721"/>
      <c r="O100" s="722"/>
      <c r="P100" s="722"/>
      <c r="Q100" s="722"/>
      <c r="R100" s="722"/>
      <c r="S100" s="722"/>
      <c r="T100" s="722"/>
      <c r="U100" s="723"/>
      <c r="V100" s="680">
        <f t="shared" si="9"/>
        <v>2369</v>
      </c>
      <c r="W100" s="680"/>
      <c r="X100" s="680"/>
      <c r="Y100" s="680"/>
      <c r="Z100" s="680"/>
      <c r="AA100" s="680"/>
      <c r="AB100" s="680"/>
      <c r="AC100" s="680"/>
      <c r="AD100" s="680">
        <f t="shared" si="10"/>
        <v>23690</v>
      </c>
      <c r="AE100" s="680"/>
      <c r="AF100" s="680"/>
      <c r="AG100" s="680"/>
      <c r="AH100" s="680"/>
      <c r="AI100" s="680"/>
      <c r="AJ100" s="680"/>
      <c r="AK100" s="680"/>
      <c r="AL100" s="680"/>
      <c r="AM100" s="680"/>
      <c r="AN100" s="680"/>
      <c r="AO100" s="680"/>
      <c r="AP100" s="680"/>
      <c r="AQ100" s="680"/>
      <c r="AR100" s="680"/>
      <c r="AS100" s="680"/>
      <c r="AT100" s="680"/>
      <c r="AU100" s="680"/>
      <c r="AV100" s="680"/>
      <c r="AW100" s="680"/>
      <c r="AX100" s="680"/>
      <c r="AY100" s="680"/>
      <c r="AZ100" s="680"/>
      <c r="BA100" s="680"/>
      <c r="BB100" s="680"/>
      <c r="BC100" s="680"/>
      <c r="BD100" s="680"/>
      <c r="BE100" s="680"/>
      <c r="BF100" s="680"/>
      <c r="BG100" s="680"/>
      <c r="BH100" s="680"/>
      <c r="BI100" s="680"/>
      <c r="BJ100" s="680"/>
      <c r="BK100" s="679">
        <f t="shared" si="7"/>
        <v>196627</v>
      </c>
      <c r="BL100" s="679"/>
      <c r="BM100" s="679"/>
      <c r="BN100" s="679"/>
      <c r="BO100" s="679"/>
      <c r="BP100" s="679"/>
      <c r="BQ100" s="679"/>
      <c r="BR100" s="679"/>
      <c r="BS100" s="679"/>
      <c r="BT100" s="681"/>
    </row>
    <row r="101" spans="1:72" s="2" customFormat="1" ht="18" customHeight="1" x14ac:dyDescent="0.25">
      <c r="A101" s="503" t="s">
        <v>1996</v>
      </c>
      <c r="B101" s="503" t="s">
        <v>1905</v>
      </c>
      <c r="C101" s="498">
        <v>1</v>
      </c>
      <c r="D101" s="503">
        <v>2</v>
      </c>
      <c r="E101" s="499">
        <v>16892.412</v>
      </c>
      <c r="F101" s="679">
        <f t="shared" si="8"/>
        <v>202708.94400000002</v>
      </c>
      <c r="G101" s="679"/>
      <c r="H101" s="679"/>
      <c r="I101" s="679"/>
      <c r="J101" s="679"/>
      <c r="K101" s="679"/>
      <c r="L101" s="679"/>
      <c r="M101" s="679"/>
      <c r="N101" s="721"/>
      <c r="O101" s="722"/>
      <c r="P101" s="722"/>
      <c r="Q101" s="722"/>
      <c r="R101" s="722"/>
      <c r="S101" s="722"/>
      <c r="T101" s="722"/>
      <c r="U101" s="723"/>
      <c r="V101" s="680">
        <f t="shared" si="9"/>
        <v>2815.402</v>
      </c>
      <c r="W101" s="680"/>
      <c r="X101" s="680"/>
      <c r="Y101" s="680"/>
      <c r="Z101" s="680"/>
      <c r="AA101" s="680"/>
      <c r="AB101" s="680"/>
      <c r="AC101" s="680"/>
      <c r="AD101" s="680">
        <f t="shared" si="10"/>
        <v>28154.020000000004</v>
      </c>
      <c r="AE101" s="680"/>
      <c r="AF101" s="680"/>
      <c r="AG101" s="680"/>
      <c r="AH101" s="680"/>
      <c r="AI101" s="680"/>
      <c r="AJ101" s="680"/>
      <c r="AK101" s="680"/>
      <c r="AL101" s="680"/>
      <c r="AM101" s="680"/>
      <c r="AN101" s="680"/>
      <c r="AO101" s="680"/>
      <c r="AP101" s="680"/>
      <c r="AQ101" s="680"/>
      <c r="AR101" s="680"/>
      <c r="AS101" s="680"/>
      <c r="AT101" s="680"/>
      <c r="AU101" s="680"/>
      <c r="AV101" s="680"/>
      <c r="AW101" s="680"/>
      <c r="AX101" s="680"/>
      <c r="AY101" s="680"/>
      <c r="AZ101" s="680"/>
      <c r="BA101" s="680"/>
      <c r="BB101" s="680"/>
      <c r="BC101" s="680"/>
      <c r="BD101" s="680"/>
      <c r="BE101" s="680"/>
      <c r="BF101" s="680"/>
      <c r="BG101" s="680"/>
      <c r="BH101" s="680"/>
      <c r="BI101" s="680"/>
      <c r="BJ101" s="680"/>
      <c r="BK101" s="679">
        <f t="shared" si="7"/>
        <v>233678.36600000004</v>
      </c>
      <c r="BL101" s="679"/>
      <c r="BM101" s="679"/>
      <c r="BN101" s="679"/>
      <c r="BO101" s="679"/>
      <c r="BP101" s="679"/>
      <c r="BQ101" s="679"/>
      <c r="BR101" s="679"/>
      <c r="BS101" s="679"/>
      <c r="BT101" s="681"/>
    </row>
    <row r="102" spans="1:72" s="2" customFormat="1" ht="18" customHeight="1" x14ac:dyDescent="0.25">
      <c r="A102" s="503" t="s">
        <v>2005</v>
      </c>
      <c r="B102" s="503" t="s">
        <v>1905</v>
      </c>
      <c r="C102" s="498">
        <v>1</v>
      </c>
      <c r="D102" s="503">
        <v>1</v>
      </c>
      <c r="E102" s="499">
        <v>8914.65</v>
      </c>
      <c r="F102" s="679">
        <f t="shared" si="8"/>
        <v>106975.79999999999</v>
      </c>
      <c r="G102" s="679"/>
      <c r="H102" s="679"/>
      <c r="I102" s="679"/>
      <c r="J102" s="679"/>
      <c r="K102" s="679"/>
      <c r="L102" s="679"/>
      <c r="M102" s="679"/>
      <c r="N102" s="721"/>
      <c r="O102" s="722"/>
      <c r="P102" s="722"/>
      <c r="Q102" s="722"/>
      <c r="R102" s="722"/>
      <c r="S102" s="722"/>
      <c r="T102" s="722"/>
      <c r="U102" s="723"/>
      <c r="V102" s="680">
        <f t="shared" si="9"/>
        <v>1485.7749999999999</v>
      </c>
      <c r="W102" s="680"/>
      <c r="X102" s="680"/>
      <c r="Y102" s="680"/>
      <c r="Z102" s="680"/>
      <c r="AA102" s="680"/>
      <c r="AB102" s="680"/>
      <c r="AC102" s="680"/>
      <c r="AD102" s="680">
        <f t="shared" si="10"/>
        <v>14857.749999999998</v>
      </c>
      <c r="AE102" s="680"/>
      <c r="AF102" s="680"/>
      <c r="AG102" s="680"/>
      <c r="AH102" s="680"/>
      <c r="AI102" s="680"/>
      <c r="AJ102" s="680"/>
      <c r="AK102" s="680"/>
      <c r="AL102" s="680"/>
      <c r="AM102" s="680"/>
      <c r="AN102" s="680"/>
      <c r="AO102" s="680"/>
      <c r="AP102" s="680"/>
      <c r="AQ102" s="680"/>
      <c r="AR102" s="680"/>
      <c r="AS102" s="680"/>
      <c r="AT102" s="680"/>
      <c r="AU102" s="680"/>
      <c r="AV102" s="680"/>
      <c r="AW102" s="680"/>
      <c r="AX102" s="680"/>
      <c r="AY102" s="680"/>
      <c r="AZ102" s="680"/>
      <c r="BA102" s="680"/>
      <c r="BB102" s="680"/>
      <c r="BC102" s="680"/>
      <c r="BD102" s="680"/>
      <c r="BE102" s="680"/>
      <c r="BF102" s="680"/>
      <c r="BG102" s="680"/>
      <c r="BH102" s="680"/>
      <c r="BI102" s="680"/>
      <c r="BJ102" s="680"/>
      <c r="BK102" s="679">
        <f t="shared" si="7"/>
        <v>123319.32499999998</v>
      </c>
      <c r="BL102" s="679"/>
      <c r="BM102" s="679"/>
      <c r="BN102" s="679"/>
      <c r="BO102" s="679"/>
      <c r="BP102" s="679"/>
      <c r="BQ102" s="679"/>
      <c r="BR102" s="679"/>
      <c r="BS102" s="679"/>
      <c r="BT102" s="681"/>
    </row>
    <row r="103" spans="1:72" s="2" customFormat="1" ht="18" customHeight="1" x14ac:dyDescent="0.25">
      <c r="A103" s="503" t="s">
        <v>2037</v>
      </c>
      <c r="B103" s="503" t="s">
        <v>1905</v>
      </c>
      <c r="C103" s="498">
        <v>1</v>
      </c>
      <c r="D103" s="503">
        <v>1</v>
      </c>
      <c r="E103" s="499">
        <v>9888</v>
      </c>
      <c r="F103" s="679">
        <f t="shared" si="8"/>
        <v>118656</v>
      </c>
      <c r="G103" s="679"/>
      <c r="H103" s="679"/>
      <c r="I103" s="679"/>
      <c r="J103" s="679"/>
      <c r="K103" s="679"/>
      <c r="L103" s="679"/>
      <c r="M103" s="679"/>
      <c r="N103" s="721"/>
      <c r="O103" s="722"/>
      <c r="P103" s="722"/>
      <c r="Q103" s="722"/>
      <c r="R103" s="722"/>
      <c r="S103" s="722"/>
      <c r="T103" s="722"/>
      <c r="U103" s="723"/>
      <c r="V103" s="680">
        <f t="shared" si="9"/>
        <v>1648</v>
      </c>
      <c r="W103" s="680"/>
      <c r="X103" s="680"/>
      <c r="Y103" s="680"/>
      <c r="Z103" s="680"/>
      <c r="AA103" s="680"/>
      <c r="AB103" s="680"/>
      <c r="AC103" s="680"/>
      <c r="AD103" s="680">
        <f t="shared" si="10"/>
        <v>16480</v>
      </c>
      <c r="AE103" s="680"/>
      <c r="AF103" s="680"/>
      <c r="AG103" s="680"/>
      <c r="AH103" s="680"/>
      <c r="AI103" s="680"/>
      <c r="AJ103" s="680"/>
      <c r="AK103" s="680"/>
      <c r="AL103" s="680"/>
      <c r="AM103" s="680"/>
      <c r="AN103" s="680"/>
      <c r="AO103" s="680"/>
      <c r="AP103" s="680"/>
      <c r="AQ103" s="680"/>
      <c r="AR103" s="680"/>
      <c r="AS103" s="680"/>
      <c r="AT103" s="680"/>
      <c r="AU103" s="680"/>
      <c r="AV103" s="680"/>
      <c r="AW103" s="680"/>
      <c r="AX103" s="680"/>
      <c r="AY103" s="680"/>
      <c r="AZ103" s="680"/>
      <c r="BA103" s="680"/>
      <c r="BB103" s="680"/>
      <c r="BC103" s="680"/>
      <c r="BD103" s="680"/>
      <c r="BE103" s="680"/>
      <c r="BF103" s="680"/>
      <c r="BG103" s="680"/>
      <c r="BH103" s="680"/>
      <c r="BI103" s="680"/>
      <c r="BJ103" s="680"/>
      <c r="BK103" s="679">
        <f t="shared" si="7"/>
        <v>136784</v>
      </c>
      <c r="BL103" s="679"/>
      <c r="BM103" s="679"/>
      <c r="BN103" s="679"/>
      <c r="BO103" s="679"/>
      <c r="BP103" s="679"/>
      <c r="BQ103" s="679"/>
      <c r="BR103" s="679"/>
      <c r="BS103" s="679"/>
      <c r="BT103" s="681"/>
    </row>
    <row r="104" spans="1:72" s="2" customFormat="1" ht="18" customHeight="1" x14ac:dyDescent="0.25">
      <c r="A104" s="503" t="s">
        <v>2082</v>
      </c>
      <c r="B104" s="503" t="s">
        <v>1905</v>
      </c>
      <c r="C104" s="498">
        <v>1</v>
      </c>
      <c r="D104" s="503">
        <v>1</v>
      </c>
      <c r="E104" s="499">
        <v>14420.103000000001</v>
      </c>
      <c r="F104" s="679">
        <f t="shared" si="8"/>
        <v>173041.236</v>
      </c>
      <c r="G104" s="679"/>
      <c r="H104" s="679"/>
      <c r="I104" s="679"/>
      <c r="J104" s="679"/>
      <c r="K104" s="679"/>
      <c r="L104" s="679"/>
      <c r="M104" s="679"/>
      <c r="N104" s="721"/>
      <c r="O104" s="722"/>
      <c r="P104" s="722"/>
      <c r="Q104" s="722"/>
      <c r="R104" s="722"/>
      <c r="S104" s="722"/>
      <c r="T104" s="722"/>
      <c r="U104" s="723"/>
      <c r="V104" s="680">
        <f t="shared" si="9"/>
        <v>2403.3505000000005</v>
      </c>
      <c r="W104" s="680"/>
      <c r="X104" s="680"/>
      <c r="Y104" s="680"/>
      <c r="Z104" s="680"/>
      <c r="AA104" s="680"/>
      <c r="AB104" s="680"/>
      <c r="AC104" s="680"/>
      <c r="AD104" s="680">
        <f t="shared" si="10"/>
        <v>24033.505000000001</v>
      </c>
      <c r="AE104" s="680"/>
      <c r="AF104" s="680"/>
      <c r="AG104" s="680"/>
      <c r="AH104" s="680"/>
      <c r="AI104" s="680"/>
      <c r="AJ104" s="680"/>
      <c r="AK104" s="680"/>
      <c r="AL104" s="721"/>
      <c r="AM104" s="722"/>
      <c r="AN104" s="722"/>
      <c r="AO104" s="722"/>
      <c r="AP104" s="722"/>
      <c r="AQ104" s="722"/>
      <c r="AR104" s="722"/>
      <c r="AS104" s="723"/>
      <c r="AT104" s="721"/>
      <c r="AU104" s="722"/>
      <c r="AV104" s="722"/>
      <c r="AW104" s="722"/>
      <c r="AX104" s="722"/>
      <c r="AY104" s="722"/>
      <c r="AZ104" s="722"/>
      <c r="BA104" s="722"/>
      <c r="BB104" s="723"/>
      <c r="BC104" s="721"/>
      <c r="BD104" s="722"/>
      <c r="BE104" s="722"/>
      <c r="BF104" s="722"/>
      <c r="BG104" s="722"/>
      <c r="BH104" s="722"/>
      <c r="BI104" s="722"/>
      <c r="BJ104" s="723"/>
      <c r="BK104" s="679">
        <f t="shared" si="7"/>
        <v>199478.09150000001</v>
      </c>
      <c r="BL104" s="679"/>
      <c r="BM104" s="679"/>
      <c r="BN104" s="679"/>
      <c r="BO104" s="679"/>
      <c r="BP104" s="679"/>
      <c r="BQ104" s="679"/>
      <c r="BR104" s="679"/>
      <c r="BS104" s="679"/>
      <c r="BT104" s="681"/>
    </row>
    <row r="105" spans="1:72" s="2" customFormat="1" ht="18" customHeight="1" x14ac:dyDescent="0.25">
      <c r="A105" s="503" t="s">
        <v>1986</v>
      </c>
      <c r="B105" s="503" t="s">
        <v>1908</v>
      </c>
      <c r="C105" s="498">
        <v>1</v>
      </c>
      <c r="D105" s="503">
        <v>1</v>
      </c>
      <c r="E105" s="499">
        <v>8008.3530000000001</v>
      </c>
      <c r="F105" s="679">
        <f t="shared" si="8"/>
        <v>96100.236000000004</v>
      </c>
      <c r="G105" s="679"/>
      <c r="H105" s="679"/>
      <c r="I105" s="679"/>
      <c r="J105" s="679"/>
      <c r="K105" s="679"/>
      <c r="L105" s="679"/>
      <c r="M105" s="679"/>
      <c r="N105" s="721"/>
      <c r="O105" s="722"/>
      <c r="P105" s="722"/>
      <c r="Q105" s="722"/>
      <c r="R105" s="722"/>
      <c r="S105" s="722"/>
      <c r="T105" s="722"/>
      <c r="U105" s="723"/>
      <c r="V105" s="680">
        <f t="shared" si="9"/>
        <v>1334.7255</v>
      </c>
      <c r="W105" s="680"/>
      <c r="X105" s="680"/>
      <c r="Y105" s="680"/>
      <c r="Z105" s="680"/>
      <c r="AA105" s="680"/>
      <c r="AB105" s="680"/>
      <c r="AC105" s="680"/>
      <c r="AD105" s="680">
        <f t="shared" si="10"/>
        <v>13347.255000000001</v>
      </c>
      <c r="AE105" s="680"/>
      <c r="AF105" s="680"/>
      <c r="AG105" s="680"/>
      <c r="AH105" s="680"/>
      <c r="AI105" s="680"/>
      <c r="AJ105" s="680"/>
      <c r="AK105" s="680"/>
      <c r="AL105" s="721"/>
      <c r="AM105" s="722"/>
      <c r="AN105" s="722"/>
      <c r="AO105" s="722"/>
      <c r="AP105" s="722"/>
      <c r="AQ105" s="722"/>
      <c r="AR105" s="722"/>
      <c r="AS105" s="723"/>
      <c r="AT105" s="721"/>
      <c r="AU105" s="722"/>
      <c r="AV105" s="722"/>
      <c r="AW105" s="722"/>
      <c r="AX105" s="722"/>
      <c r="AY105" s="722"/>
      <c r="AZ105" s="722"/>
      <c r="BA105" s="722"/>
      <c r="BB105" s="723"/>
      <c r="BC105" s="721"/>
      <c r="BD105" s="722"/>
      <c r="BE105" s="722"/>
      <c r="BF105" s="722"/>
      <c r="BG105" s="722"/>
      <c r="BH105" s="722"/>
      <c r="BI105" s="722"/>
      <c r="BJ105" s="723"/>
      <c r="BK105" s="679">
        <f t="shared" si="7"/>
        <v>110782.21650000001</v>
      </c>
      <c r="BL105" s="679"/>
      <c r="BM105" s="679"/>
      <c r="BN105" s="679"/>
      <c r="BO105" s="679"/>
      <c r="BP105" s="679"/>
      <c r="BQ105" s="679"/>
      <c r="BR105" s="679"/>
      <c r="BS105" s="679"/>
      <c r="BT105" s="681"/>
    </row>
    <row r="106" spans="1:72" s="2" customFormat="1" ht="25.5" customHeight="1" x14ac:dyDescent="0.25">
      <c r="A106" s="503" t="s">
        <v>1990</v>
      </c>
      <c r="B106" s="503" t="s">
        <v>1908</v>
      </c>
      <c r="C106" s="498">
        <v>1</v>
      </c>
      <c r="D106" s="503">
        <v>1</v>
      </c>
      <c r="E106" s="499">
        <v>8199.0059999999994</v>
      </c>
      <c r="F106" s="679">
        <f t="shared" si="8"/>
        <v>98388.071999999986</v>
      </c>
      <c r="G106" s="679"/>
      <c r="H106" s="679"/>
      <c r="I106" s="679"/>
      <c r="J106" s="679"/>
      <c r="K106" s="679"/>
      <c r="L106" s="679"/>
      <c r="M106" s="679"/>
      <c r="N106" s="721"/>
      <c r="O106" s="722"/>
      <c r="P106" s="722"/>
      <c r="Q106" s="722"/>
      <c r="R106" s="722"/>
      <c r="S106" s="722"/>
      <c r="T106" s="722"/>
      <c r="U106" s="723"/>
      <c r="V106" s="680">
        <f t="shared" si="9"/>
        <v>1366.5009999999997</v>
      </c>
      <c r="W106" s="680"/>
      <c r="X106" s="680"/>
      <c r="Y106" s="680"/>
      <c r="Z106" s="680"/>
      <c r="AA106" s="680"/>
      <c r="AB106" s="680"/>
      <c r="AC106" s="680"/>
      <c r="AD106" s="680">
        <f t="shared" si="10"/>
        <v>13665.009999999998</v>
      </c>
      <c r="AE106" s="680"/>
      <c r="AF106" s="680"/>
      <c r="AG106" s="680"/>
      <c r="AH106" s="680"/>
      <c r="AI106" s="680"/>
      <c r="AJ106" s="680"/>
      <c r="AK106" s="680"/>
      <c r="AL106" s="721"/>
      <c r="AM106" s="722"/>
      <c r="AN106" s="722"/>
      <c r="AO106" s="722"/>
      <c r="AP106" s="722"/>
      <c r="AQ106" s="722"/>
      <c r="AR106" s="722"/>
      <c r="AS106" s="723"/>
      <c r="AT106" s="721"/>
      <c r="AU106" s="722"/>
      <c r="AV106" s="722"/>
      <c r="AW106" s="722"/>
      <c r="AX106" s="722"/>
      <c r="AY106" s="722"/>
      <c r="AZ106" s="722"/>
      <c r="BA106" s="722"/>
      <c r="BB106" s="723"/>
      <c r="BC106" s="721"/>
      <c r="BD106" s="722"/>
      <c r="BE106" s="722"/>
      <c r="BF106" s="722"/>
      <c r="BG106" s="722"/>
      <c r="BH106" s="722"/>
      <c r="BI106" s="722"/>
      <c r="BJ106" s="723"/>
      <c r="BK106" s="679">
        <f t="shared" si="7"/>
        <v>113419.58299999998</v>
      </c>
      <c r="BL106" s="679"/>
      <c r="BM106" s="679"/>
      <c r="BN106" s="679"/>
      <c r="BO106" s="679"/>
      <c r="BP106" s="679"/>
      <c r="BQ106" s="679"/>
      <c r="BR106" s="679"/>
      <c r="BS106" s="679"/>
      <c r="BT106" s="681"/>
    </row>
    <row r="107" spans="1:72" s="2" customFormat="1" ht="18" customHeight="1" x14ac:dyDescent="0.25">
      <c r="A107" s="503" t="s">
        <v>2007</v>
      </c>
      <c r="B107" s="503" t="s">
        <v>1908</v>
      </c>
      <c r="C107" s="498">
        <v>1</v>
      </c>
      <c r="D107" s="503">
        <v>1</v>
      </c>
      <c r="E107" s="499">
        <v>8914.65</v>
      </c>
      <c r="F107" s="679">
        <f t="shared" si="8"/>
        <v>106975.79999999999</v>
      </c>
      <c r="G107" s="679"/>
      <c r="H107" s="679"/>
      <c r="I107" s="679"/>
      <c r="J107" s="679"/>
      <c r="K107" s="679"/>
      <c r="L107" s="679"/>
      <c r="M107" s="679"/>
      <c r="N107" s="721"/>
      <c r="O107" s="722"/>
      <c r="P107" s="722"/>
      <c r="Q107" s="722"/>
      <c r="R107" s="722"/>
      <c r="S107" s="722"/>
      <c r="T107" s="722"/>
      <c r="U107" s="723"/>
      <c r="V107" s="680">
        <f t="shared" si="9"/>
        <v>1485.7749999999999</v>
      </c>
      <c r="W107" s="680"/>
      <c r="X107" s="680"/>
      <c r="Y107" s="680"/>
      <c r="Z107" s="680"/>
      <c r="AA107" s="680"/>
      <c r="AB107" s="680"/>
      <c r="AC107" s="680"/>
      <c r="AD107" s="680">
        <f t="shared" si="10"/>
        <v>14857.749999999998</v>
      </c>
      <c r="AE107" s="680"/>
      <c r="AF107" s="680"/>
      <c r="AG107" s="680"/>
      <c r="AH107" s="680"/>
      <c r="AI107" s="680"/>
      <c r="AJ107" s="680"/>
      <c r="AK107" s="680"/>
      <c r="AL107" s="721"/>
      <c r="AM107" s="722"/>
      <c r="AN107" s="722"/>
      <c r="AO107" s="722"/>
      <c r="AP107" s="722"/>
      <c r="AQ107" s="722"/>
      <c r="AR107" s="722"/>
      <c r="AS107" s="723"/>
      <c r="AT107" s="721"/>
      <c r="AU107" s="722"/>
      <c r="AV107" s="722"/>
      <c r="AW107" s="722"/>
      <c r="AX107" s="722"/>
      <c r="AY107" s="722"/>
      <c r="AZ107" s="722"/>
      <c r="BA107" s="722"/>
      <c r="BB107" s="723"/>
      <c r="BC107" s="721"/>
      <c r="BD107" s="722"/>
      <c r="BE107" s="722"/>
      <c r="BF107" s="722"/>
      <c r="BG107" s="722"/>
      <c r="BH107" s="722"/>
      <c r="BI107" s="722"/>
      <c r="BJ107" s="723"/>
      <c r="BK107" s="679">
        <f t="shared" si="7"/>
        <v>123319.32499999998</v>
      </c>
      <c r="BL107" s="679"/>
      <c r="BM107" s="679"/>
      <c r="BN107" s="679"/>
      <c r="BO107" s="679"/>
      <c r="BP107" s="679"/>
      <c r="BQ107" s="679"/>
      <c r="BR107" s="679"/>
      <c r="BS107" s="679"/>
      <c r="BT107" s="681"/>
    </row>
    <row r="108" spans="1:72" s="2" customFormat="1" ht="18" customHeight="1" x14ac:dyDescent="0.25">
      <c r="A108" s="503" t="s">
        <v>2037</v>
      </c>
      <c r="B108" s="503" t="s">
        <v>1908</v>
      </c>
      <c r="C108" s="498">
        <v>1</v>
      </c>
      <c r="D108" s="503">
        <v>3</v>
      </c>
      <c r="E108" s="499">
        <v>29664</v>
      </c>
      <c r="F108" s="679">
        <f t="shared" si="8"/>
        <v>355968</v>
      </c>
      <c r="G108" s="679"/>
      <c r="H108" s="679"/>
      <c r="I108" s="679"/>
      <c r="J108" s="679"/>
      <c r="K108" s="679"/>
      <c r="L108" s="679"/>
      <c r="M108" s="679"/>
      <c r="N108" s="721"/>
      <c r="O108" s="722"/>
      <c r="P108" s="722"/>
      <c r="Q108" s="722"/>
      <c r="R108" s="722"/>
      <c r="S108" s="722"/>
      <c r="T108" s="722"/>
      <c r="U108" s="723"/>
      <c r="V108" s="680">
        <f t="shared" si="9"/>
        <v>4944</v>
      </c>
      <c r="W108" s="680"/>
      <c r="X108" s="680"/>
      <c r="Y108" s="680"/>
      <c r="Z108" s="680"/>
      <c r="AA108" s="680"/>
      <c r="AB108" s="680"/>
      <c r="AC108" s="680"/>
      <c r="AD108" s="680">
        <f t="shared" si="10"/>
        <v>49440</v>
      </c>
      <c r="AE108" s="680"/>
      <c r="AF108" s="680"/>
      <c r="AG108" s="680"/>
      <c r="AH108" s="680"/>
      <c r="AI108" s="680"/>
      <c r="AJ108" s="680"/>
      <c r="AK108" s="680"/>
      <c r="AL108" s="721"/>
      <c r="AM108" s="722"/>
      <c r="AN108" s="722"/>
      <c r="AO108" s="722"/>
      <c r="AP108" s="722"/>
      <c r="AQ108" s="722"/>
      <c r="AR108" s="722"/>
      <c r="AS108" s="723"/>
      <c r="AT108" s="680"/>
      <c r="AU108" s="680"/>
      <c r="AV108" s="680"/>
      <c r="AW108" s="680"/>
      <c r="AX108" s="680"/>
      <c r="AY108" s="680"/>
      <c r="AZ108" s="680"/>
      <c r="BA108" s="680"/>
      <c r="BB108" s="680"/>
      <c r="BC108" s="680"/>
      <c r="BD108" s="680"/>
      <c r="BE108" s="680"/>
      <c r="BF108" s="680"/>
      <c r="BG108" s="680"/>
      <c r="BH108" s="680"/>
      <c r="BI108" s="680"/>
      <c r="BJ108" s="680"/>
      <c r="BK108" s="679">
        <f t="shared" si="7"/>
        <v>410352</v>
      </c>
      <c r="BL108" s="679"/>
      <c r="BM108" s="679"/>
      <c r="BN108" s="679"/>
      <c r="BO108" s="679"/>
      <c r="BP108" s="679"/>
      <c r="BQ108" s="679"/>
      <c r="BR108" s="679"/>
      <c r="BS108" s="679"/>
      <c r="BT108" s="681"/>
    </row>
    <row r="109" spans="1:72" s="2" customFormat="1" ht="27.75" customHeight="1" x14ac:dyDescent="0.25">
      <c r="A109" s="503" t="s">
        <v>2052</v>
      </c>
      <c r="B109" s="503" t="s">
        <v>1908</v>
      </c>
      <c r="C109" s="498">
        <v>1</v>
      </c>
      <c r="D109" s="503">
        <v>1</v>
      </c>
      <c r="E109" s="499">
        <v>10941.69</v>
      </c>
      <c r="F109" s="679">
        <f t="shared" si="8"/>
        <v>131300.28</v>
      </c>
      <c r="G109" s="679"/>
      <c r="H109" s="679"/>
      <c r="I109" s="679"/>
      <c r="J109" s="679"/>
      <c r="K109" s="679"/>
      <c r="L109" s="679"/>
      <c r="M109" s="679"/>
      <c r="N109" s="721"/>
      <c r="O109" s="722"/>
      <c r="P109" s="722"/>
      <c r="Q109" s="722"/>
      <c r="R109" s="722"/>
      <c r="S109" s="722"/>
      <c r="T109" s="722"/>
      <c r="U109" s="723"/>
      <c r="V109" s="680">
        <f t="shared" si="9"/>
        <v>1823.615</v>
      </c>
      <c r="W109" s="680"/>
      <c r="X109" s="680"/>
      <c r="Y109" s="680"/>
      <c r="Z109" s="680"/>
      <c r="AA109" s="680"/>
      <c r="AB109" s="680"/>
      <c r="AC109" s="680"/>
      <c r="AD109" s="680">
        <f t="shared" si="10"/>
        <v>18236.150000000001</v>
      </c>
      <c r="AE109" s="680"/>
      <c r="AF109" s="680"/>
      <c r="AG109" s="680"/>
      <c r="AH109" s="680"/>
      <c r="AI109" s="680"/>
      <c r="AJ109" s="680"/>
      <c r="AK109" s="680"/>
      <c r="AL109" s="721"/>
      <c r="AM109" s="722"/>
      <c r="AN109" s="722"/>
      <c r="AO109" s="722"/>
      <c r="AP109" s="722"/>
      <c r="AQ109" s="722"/>
      <c r="AR109" s="722"/>
      <c r="AS109" s="723"/>
      <c r="AT109" s="680"/>
      <c r="AU109" s="680"/>
      <c r="AV109" s="680"/>
      <c r="AW109" s="680"/>
      <c r="AX109" s="680"/>
      <c r="AY109" s="680"/>
      <c r="AZ109" s="680"/>
      <c r="BA109" s="680"/>
      <c r="BB109" s="680"/>
      <c r="BC109" s="680"/>
      <c r="BD109" s="680"/>
      <c r="BE109" s="680"/>
      <c r="BF109" s="680"/>
      <c r="BG109" s="680"/>
      <c r="BH109" s="680"/>
      <c r="BI109" s="680"/>
      <c r="BJ109" s="680"/>
      <c r="BK109" s="679">
        <f t="shared" si="7"/>
        <v>151360.04499999998</v>
      </c>
      <c r="BL109" s="679"/>
      <c r="BM109" s="679"/>
      <c r="BN109" s="679"/>
      <c r="BO109" s="679"/>
      <c r="BP109" s="679"/>
      <c r="BQ109" s="679"/>
      <c r="BR109" s="679"/>
      <c r="BS109" s="679"/>
      <c r="BT109" s="681"/>
    </row>
    <row r="110" spans="1:72" s="2" customFormat="1" x14ac:dyDescent="0.25">
      <c r="A110" s="503" t="s">
        <v>2066</v>
      </c>
      <c r="B110" s="503" t="s">
        <v>1908</v>
      </c>
      <c r="C110" s="498">
        <v>1</v>
      </c>
      <c r="D110" s="503">
        <v>1</v>
      </c>
      <c r="E110" s="499">
        <v>11939.76</v>
      </c>
      <c r="F110" s="679">
        <f t="shared" si="8"/>
        <v>143277.12</v>
      </c>
      <c r="G110" s="679"/>
      <c r="H110" s="679"/>
      <c r="I110" s="679"/>
      <c r="J110" s="679"/>
      <c r="K110" s="679"/>
      <c r="L110" s="679"/>
      <c r="M110" s="679"/>
      <c r="N110" s="721"/>
      <c r="O110" s="722"/>
      <c r="P110" s="722"/>
      <c r="Q110" s="722"/>
      <c r="R110" s="722"/>
      <c r="S110" s="722"/>
      <c r="T110" s="722"/>
      <c r="U110" s="723"/>
      <c r="V110" s="680">
        <f t="shared" si="9"/>
        <v>1989.96</v>
      </c>
      <c r="W110" s="680"/>
      <c r="X110" s="680"/>
      <c r="Y110" s="680"/>
      <c r="Z110" s="680"/>
      <c r="AA110" s="680"/>
      <c r="AB110" s="680"/>
      <c r="AC110" s="680"/>
      <c r="AD110" s="680">
        <f t="shared" si="10"/>
        <v>19899.600000000002</v>
      </c>
      <c r="AE110" s="680"/>
      <c r="AF110" s="680"/>
      <c r="AG110" s="680"/>
      <c r="AH110" s="680"/>
      <c r="AI110" s="680"/>
      <c r="AJ110" s="680"/>
      <c r="AK110" s="680"/>
      <c r="AL110" s="721"/>
      <c r="AM110" s="722"/>
      <c r="AN110" s="722"/>
      <c r="AO110" s="722"/>
      <c r="AP110" s="722"/>
      <c r="AQ110" s="722"/>
      <c r="AR110" s="722"/>
      <c r="AS110" s="723"/>
      <c r="AT110" s="680"/>
      <c r="AU110" s="680"/>
      <c r="AV110" s="680"/>
      <c r="AW110" s="680"/>
      <c r="AX110" s="680"/>
      <c r="AY110" s="680"/>
      <c r="AZ110" s="680"/>
      <c r="BA110" s="680"/>
      <c r="BB110" s="680"/>
      <c r="BC110" s="680"/>
      <c r="BD110" s="680"/>
      <c r="BE110" s="680"/>
      <c r="BF110" s="680"/>
      <c r="BG110" s="680"/>
      <c r="BH110" s="680"/>
      <c r="BI110" s="680"/>
      <c r="BJ110" s="680"/>
      <c r="BK110" s="679">
        <f t="shared" si="7"/>
        <v>165166.68</v>
      </c>
      <c r="BL110" s="679"/>
      <c r="BM110" s="679"/>
      <c r="BN110" s="679"/>
      <c r="BO110" s="679"/>
      <c r="BP110" s="679"/>
      <c r="BQ110" s="679"/>
      <c r="BR110" s="679"/>
      <c r="BS110" s="679"/>
      <c r="BT110" s="681"/>
    </row>
    <row r="111" spans="1:72" s="2" customFormat="1" ht="18" customHeight="1" x14ac:dyDescent="0.25">
      <c r="A111" s="503" t="s">
        <v>2082</v>
      </c>
      <c r="B111" s="503" t="s">
        <v>1908</v>
      </c>
      <c r="C111" s="498">
        <v>1</v>
      </c>
      <c r="D111" s="503">
        <v>1</v>
      </c>
      <c r="E111" s="499">
        <v>14420.103000000001</v>
      </c>
      <c r="F111" s="679">
        <f t="shared" si="8"/>
        <v>173041.236</v>
      </c>
      <c r="G111" s="679"/>
      <c r="H111" s="679"/>
      <c r="I111" s="679"/>
      <c r="J111" s="679"/>
      <c r="K111" s="679"/>
      <c r="L111" s="679"/>
      <c r="M111" s="679"/>
      <c r="N111" s="721"/>
      <c r="O111" s="722"/>
      <c r="P111" s="722"/>
      <c r="Q111" s="722"/>
      <c r="R111" s="722"/>
      <c r="S111" s="722"/>
      <c r="T111" s="722"/>
      <c r="U111" s="723"/>
      <c r="V111" s="680">
        <f t="shared" si="9"/>
        <v>2403.3505000000005</v>
      </c>
      <c r="W111" s="680"/>
      <c r="X111" s="680"/>
      <c r="Y111" s="680"/>
      <c r="Z111" s="680"/>
      <c r="AA111" s="680"/>
      <c r="AB111" s="680"/>
      <c r="AC111" s="680"/>
      <c r="AD111" s="680">
        <f t="shared" si="10"/>
        <v>24033.505000000001</v>
      </c>
      <c r="AE111" s="680"/>
      <c r="AF111" s="680"/>
      <c r="AG111" s="680"/>
      <c r="AH111" s="680"/>
      <c r="AI111" s="680"/>
      <c r="AJ111" s="680"/>
      <c r="AK111" s="680"/>
      <c r="AL111" s="721"/>
      <c r="AM111" s="722"/>
      <c r="AN111" s="722"/>
      <c r="AO111" s="722"/>
      <c r="AP111" s="722"/>
      <c r="AQ111" s="722"/>
      <c r="AR111" s="722"/>
      <c r="AS111" s="723"/>
      <c r="AT111" s="680"/>
      <c r="AU111" s="680"/>
      <c r="AV111" s="680"/>
      <c r="AW111" s="680"/>
      <c r="AX111" s="680"/>
      <c r="AY111" s="680"/>
      <c r="AZ111" s="680"/>
      <c r="BA111" s="680"/>
      <c r="BB111" s="680"/>
      <c r="BC111" s="680"/>
      <c r="BD111" s="680"/>
      <c r="BE111" s="680"/>
      <c r="BF111" s="680"/>
      <c r="BG111" s="680"/>
      <c r="BH111" s="680"/>
      <c r="BI111" s="680"/>
      <c r="BJ111" s="680"/>
      <c r="BK111" s="679">
        <f t="shared" si="7"/>
        <v>199478.09150000001</v>
      </c>
      <c r="BL111" s="679"/>
      <c r="BM111" s="679"/>
      <c r="BN111" s="679"/>
      <c r="BO111" s="679"/>
      <c r="BP111" s="679"/>
      <c r="BQ111" s="679"/>
      <c r="BR111" s="679"/>
      <c r="BS111" s="679"/>
      <c r="BT111" s="681"/>
    </row>
    <row r="112" spans="1:72" s="2" customFormat="1" ht="18" customHeight="1" x14ac:dyDescent="0.25">
      <c r="A112" s="503" t="s">
        <v>2083</v>
      </c>
      <c r="B112" s="503" t="s">
        <v>1908</v>
      </c>
      <c r="C112" s="498">
        <v>1</v>
      </c>
      <c r="D112" s="503">
        <v>1</v>
      </c>
      <c r="E112" s="499">
        <v>15450</v>
      </c>
      <c r="F112" s="679">
        <f t="shared" si="8"/>
        <v>185400</v>
      </c>
      <c r="G112" s="679"/>
      <c r="H112" s="679"/>
      <c r="I112" s="679"/>
      <c r="J112" s="679"/>
      <c r="K112" s="679"/>
      <c r="L112" s="679"/>
      <c r="M112" s="679"/>
      <c r="N112" s="721"/>
      <c r="O112" s="722"/>
      <c r="P112" s="722"/>
      <c r="Q112" s="722"/>
      <c r="R112" s="722"/>
      <c r="S112" s="722"/>
      <c r="T112" s="722"/>
      <c r="U112" s="723"/>
      <c r="V112" s="680">
        <f t="shared" si="9"/>
        <v>2575</v>
      </c>
      <c r="W112" s="680"/>
      <c r="X112" s="680"/>
      <c r="Y112" s="680"/>
      <c r="Z112" s="680"/>
      <c r="AA112" s="680"/>
      <c r="AB112" s="680"/>
      <c r="AC112" s="680"/>
      <c r="AD112" s="680">
        <f t="shared" si="10"/>
        <v>25750</v>
      </c>
      <c r="AE112" s="680"/>
      <c r="AF112" s="680"/>
      <c r="AG112" s="680"/>
      <c r="AH112" s="680"/>
      <c r="AI112" s="680"/>
      <c r="AJ112" s="680"/>
      <c r="AK112" s="680"/>
      <c r="AL112" s="721"/>
      <c r="AM112" s="722"/>
      <c r="AN112" s="722"/>
      <c r="AO112" s="722"/>
      <c r="AP112" s="722"/>
      <c r="AQ112" s="722"/>
      <c r="AR112" s="722"/>
      <c r="AS112" s="723"/>
      <c r="AT112" s="680"/>
      <c r="AU112" s="680"/>
      <c r="AV112" s="680"/>
      <c r="AW112" s="680"/>
      <c r="AX112" s="680"/>
      <c r="AY112" s="680"/>
      <c r="AZ112" s="680"/>
      <c r="BA112" s="680"/>
      <c r="BB112" s="680"/>
      <c r="BC112" s="680"/>
      <c r="BD112" s="680"/>
      <c r="BE112" s="680"/>
      <c r="BF112" s="680"/>
      <c r="BG112" s="680"/>
      <c r="BH112" s="680"/>
      <c r="BI112" s="680"/>
      <c r="BJ112" s="680"/>
      <c r="BK112" s="679">
        <f t="shared" si="7"/>
        <v>213725</v>
      </c>
      <c r="BL112" s="679"/>
      <c r="BM112" s="679"/>
      <c r="BN112" s="679"/>
      <c r="BO112" s="679"/>
      <c r="BP112" s="679"/>
      <c r="BQ112" s="679"/>
      <c r="BR112" s="679"/>
      <c r="BS112" s="679"/>
      <c r="BT112" s="681"/>
    </row>
    <row r="113" spans="1:72" s="2" customFormat="1" ht="18" customHeight="1" x14ac:dyDescent="0.25">
      <c r="A113" s="503" t="s">
        <v>2091</v>
      </c>
      <c r="B113" s="503" t="s">
        <v>1908</v>
      </c>
      <c r="C113" s="498">
        <v>1</v>
      </c>
      <c r="D113" s="503">
        <v>1</v>
      </c>
      <c r="E113" s="499">
        <v>19570.206000000002</v>
      </c>
      <c r="F113" s="679">
        <f t="shared" si="8"/>
        <v>234842.47200000001</v>
      </c>
      <c r="G113" s="679"/>
      <c r="H113" s="679"/>
      <c r="I113" s="679"/>
      <c r="J113" s="679"/>
      <c r="K113" s="679"/>
      <c r="L113" s="679"/>
      <c r="M113" s="679"/>
      <c r="N113" s="721"/>
      <c r="O113" s="722"/>
      <c r="P113" s="722"/>
      <c r="Q113" s="722"/>
      <c r="R113" s="722"/>
      <c r="S113" s="722"/>
      <c r="T113" s="722"/>
      <c r="U113" s="723"/>
      <c r="V113" s="680">
        <f t="shared" si="9"/>
        <v>3261.7010000000005</v>
      </c>
      <c r="W113" s="680"/>
      <c r="X113" s="680"/>
      <c r="Y113" s="680"/>
      <c r="Z113" s="680"/>
      <c r="AA113" s="680"/>
      <c r="AB113" s="680"/>
      <c r="AC113" s="680"/>
      <c r="AD113" s="680">
        <f t="shared" si="10"/>
        <v>32617.010000000006</v>
      </c>
      <c r="AE113" s="680"/>
      <c r="AF113" s="680"/>
      <c r="AG113" s="680"/>
      <c r="AH113" s="680"/>
      <c r="AI113" s="680"/>
      <c r="AJ113" s="680"/>
      <c r="AK113" s="680"/>
      <c r="AL113" s="721"/>
      <c r="AM113" s="722"/>
      <c r="AN113" s="722"/>
      <c r="AO113" s="722"/>
      <c r="AP113" s="722"/>
      <c r="AQ113" s="722"/>
      <c r="AR113" s="722"/>
      <c r="AS113" s="723"/>
      <c r="AT113" s="680"/>
      <c r="AU113" s="680"/>
      <c r="AV113" s="680"/>
      <c r="AW113" s="680"/>
      <c r="AX113" s="680"/>
      <c r="AY113" s="680"/>
      <c r="AZ113" s="680"/>
      <c r="BA113" s="680"/>
      <c r="BB113" s="680"/>
      <c r="BC113" s="680"/>
      <c r="BD113" s="680"/>
      <c r="BE113" s="680"/>
      <c r="BF113" s="680"/>
      <c r="BG113" s="680"/>
      <c r="BH113" s="680"/>
      <c r="BI113" s="680"/>
      <c r="BJ113" s="680"/>
      <c r="BK113" s="679">
        <f t="shared" si="7"/>
        <v>270721.18300000002</v>
      </c>
      <c r="BL113" s="679"/>
      <c r="BM113" s="679"/>
      <c r="BN113" s="679"/>
      <c r="BO113" s="679"/>
      <c r="BP113" s="679"/>
      <c r="BQ113" s="679"/>
      <c r="BR113" s="679"/>
      <c r="BS113" s="679"/>
      <c r="BT113" s="681"/>
    </row>
    <row r="114" spans="1:72" s="2" customFormat="1" ht="18" customHeight="1" x14ac:dyDescent="0.25">
      <c r="A114" s="503" t="s">
        <v>2099</v>
      </c>
      <c r="B114" s="503" t="s">
        <v>1908</v>
      </c>
      <c r="C114" s="498">
        <v>1</v>
      </c>
      <c r="D114" s="503">
        <v>1</v>
      </c>
      <c r="E114" s="499">
        <v>28840.206000000002</v>
      </c>
      <c r="F114" s="679">
        <f t="shared" si="8"/>
        <v>346082.47200000001</v>
      </c>
      <c r="G114" s="679"/>
      <c r="H114" s="679"/>
      <c r="I114" s="679"/>
      <c r="J114" s="679"/>
      <c r="K114" s="679"/>
      <c r="L114" s="679"/>
      <c r="M114" s="679"/>
      <c r="N114" s="721"/>
      <c r="O114" s="722"/>
      <c r="P114" s="722"/>
      <c r="Q114" s="722"/>
      <c r="R114" s="722"/>
      <c r="S114" s="722"/>
      <c r="T114" s="722"/>
      <c r="U114" s="723"/>
      <c r="V114" s="680">
        <f t="shared" si="9"/>
        <v>4806.7010000000009</v>
      </c>
      <c r="W114" s="680"/>
      <c r="X114" s="680"/>
      <c r="Y114" s="680"/>
      <c r="Z114" s="680"/>
      <c r="AA114" s="680"/>
      <c r="AB114" s="680"/>
      <c r="AC114" s="680"/>
      <c r="AD114" s="680">
        <f t="shared" si="10"/>
        <v>48067.01</v>
      </c>
      <c r="AE114" s="680"/>
      <c r="AF114" s="680"/>
      <c r="AG114" s="680"/>
      <c r="AH114" s="680"/>
      <c r="AI114" s="680"/>
      <c r="AJ114" s="680"/>
      <c r="AK114" s="680"/>
      <c r="AL114" s="721"/>
      <c r="AM114" s="722"/>
      <c r="AN114" s="722"/>
      <c r="AO114" s="722"/>
      <c r="AP114" s="722"/>
      <c r="AQ114" s="722"/>
      <c r="AR114" s="722"/>
      <c r="AS114" s="723"/>
      <c r="AT114" s="680"/>
      <c r="AU114" s="680"/>
      <c r="AV114" s="680"/>
      <c r="AW114" s="680"/>
      <c r="AX114" s="680"/>
      <c r="AY114" s="680"/>
      <c r="AZ114" s="680"/>
      <c r="BA114" s="680"/>
      <c r="BB114" s="680"/>
      <c r="BC114" s="680"/>
      <c r="BD114" s="680"/>
      <c r="BE114" s="680"/>
      <c r="BF114" s="680"/>
      <c r="BG114" s="680"/>
      <c r="BH114" s="680"/>
      <c r="BI114" s="680"/>
      <c r="BJ114" s="680"/>
      <c r="BK114" s="679">
        <f t="shared" si="7"/>
        <v>398956.18300000002</v>
      </c>
      <c r="BL114" s="679"/>
      <c r="BM114" s="679"/>
      <c r="BN114" s="679"/>
      <c r="BO114" s="679"/>
      <c r="BP114" s="679"/>
      <c r="BQ114" s="679"/>
      <c r="BR114" s="679"/>
      <c r="BS114" s="679"/>
      <c r="BT114" s="681"/>
    </row>
    <row r="115" spans="1:72" s="2" customFormat="1" ht="18" customHeight="1" x14ac:dyDescent="0.25">
      <c r="A115" s="503" t="s">
        <v>2057</v>
      </c>
      <c r="B115" s="503" t="s">
        <v>1895</v>
      </c>
      <c r="C115" s="498">
        <v>1</v>
      </c>
      <c r="D115" s="503">
        <v>1</v>
      </c>
      <c r="E115" s="499">
        <v>11330.103000000001</v>
      </c>
      <c r="F115" s="679">
        <f t="shared" si="8"/>
        <v>135961.236</v>
      </c>
      <c r="G115" s="679"/>
      <c r="H115" s="679"/>
      <c r="I115" s="679"/>
      <c r="J115" s="679"/>
      <c r="K115" s="679"/>
      <c r="L115" s="679"/>
      <c r="M115" s="679"/>
      <c r="N115" s="721"/>
      <c r="O115" s="722"/>
      <c r="P115" s="722"/>
      <c r="Q115" s="722"/>
      <c r="R115" s="722"/>
      <c r="S115" s="722"/>
      <c r="T115" s="722"/>
      <c r="U115" s="723"/>
      <c r="V115" s="680">
        <f t="shared" si="9"/>
        <v>1888.3505000000002</v>
      </c>
      <c r="W115" s="680"/>
      <c r="X115" s="680"/>
      <c r="Y115" s="680"/>
      <c r="Z115" s="680"/>
      <c r="AA115" s="680"/>
      <c r="AB115" s="680"/>
      <c r="AC115" s="680"/>
      <c r="AD115" s="680">
        <f t="shared" si="10"/>
        <v>18883.505000000001</v>
      </c>
      <c r="AE115" s="680"/>
      <c r="AF115" s="680"/>
      <c r="AG115" s="680"/>
      <c r="AH115" s="680"/>
      <c r="AI115" s="680"/>
      <c r="AJ115" s="680"/>
      <c r="AK115" s="680"/>
      <c r="AL115" s="721"/>
      <c r="AM115" s="722"/>
      <c r="AN115" s="722"/>
      <c r="AO115" s="722"/>
      <c r="AP115" s="722"/>
      <c r="AQ115" s="722"/>
      <c r="AR115" s="722"/>
      <c r="AS115" s="723"/>
      <c r="AT115" s="680"/>
      <c r="AU115" s="680"/>
      <c r="AV115" s="680"/>
      <c r="AW115" s="680"/>
      <c r="AX115" s="680"/>
      <c r="AY115" s="680"/>
      <c r="AZ115" s="680"/>
      <c r="BA115" s="680"/>
      <c r="BB115" s="680"/>
      <c r="BC115" s="680"/>
      <c r="BD115" s="680"/>
      <c r="BE115" s="680"/>
      <c r="BF115" s="680"/>
      <c r="BG115" s="680"/>
      <c r="BH115" s="680"/>
      <c r="BI115" s="680"/>
      <c r="BJ115" s="680"/>
      <c r="BK115" s="679">
        <f t="shared" si="7"/>
        <v>156733.09150000001</v>
      </c>
      <c r="BL115" s="679"/>
      <c r="BM115" s="679"/>
      <c r="BN115" s="679"/>
      <c r="BO115" s="679"/>
      <c r="BP115" s="679"/>
      <c r="BQ115" s="679"/>
      <c r="BR115" s="679"/>
      <c r="BS115" s="679"/>
      <c r="BT115" s="681"/>
    </row>
    <row r="116" spans="1:72" s="2" customFormat="1" ht="18" customHeight="1" x14ac:dyDescent="0.25">
      <c r="A116" s="503" t="s">
        <v>2058</v>
      </c>
      <c r="B116" s="503" t="s">
        <v>1895</v>
      </c>
      <c r="C116" s="498">
        <v>1</v>
      </c>
      <c r="D116" s="503">
        <v>6</v>
      </c>
      <c r="E116" s="499">
        <v>67980.618000000002</v>
      </c>
      <c r="F116" s="679">
        <f t="shared" si="8"/>
        <v>815767.41599999997</v>
      </c>
      <c r="G116" s="679"/>
      <c r="H116" s="679"/>
      <c r="I116" s="679"/>
      <c r="J116" s="679"/>
      <c r="K116" s="679"/>
      <c r="L116" s="679"/>
      <c r="M116" s="679"/>
      <c r="N116" s="721"/>
      <c r="O116" s="722"/>
      <c r="P116" s="722"/>
      <c r="Q116" s="722"/>
      <c r="R116" s="722"/>
      <c r="S116" s="722"/>
      <c r="T116" s="722"/>
      <c r="U116" s="723"/>
      <c r="V116" s="680">
        <f t="shared" si="9"/>
        <v>11330.103000000001</v>
      </c>
      <c r="W116" s="680"/>
      <c r="X116" s="680"/>
      <c r="Y116" s="680"/>
      <c r="Z116" s="680"/>
      <c r="AA116" s="680"/>
      <c r="AB116" s="680"/>
      <c r="AC116" s="680"/>
      <c r="AD116" s="680">
        <f t="shared" si="10"/>
        <v>113301.03000000001</v>
      </c>
      <c r="AE116" s="680"/>
      <c r="AF116" s="680"/>
      <c r="AG116" s="680"/>
      <c r="AH116" s="680"/>
      <c r="AI116" s="680"/>
      <c r="AJ116" s="680"/>
      <c r="AK116" s="680"/>
      <c r="AL116" s="721"/>
      <c r="AM116" s="722"/>
      <c r="AN116" s="722"/>
      <c r="AO116" s="722"/>
      <c r="AP116" s="722"/>
      <c r="AQ116" s="722"/>
      <c r="AR116" s="722"/>
      <c r="AS116" s="723"/>
      <c r="AT116" s="680"/>
      <c r="AU116" s="680"/>
      <c r="AV116" s="680"/>
      <c r="AW116" s="680"/>
      <c r="AX116" s="680"/>
      <c r="AY116" s="680"/>
      <c r="AZ116" s="680"/>
      <c r="BA116" s="680"/>
      <c r="BB116" s="680"/>
      <c r="BC116" s="680"/>
      <c r="BD116" s="680"/>
      <c r="BE116" s="680"/>
      <c r="BF116" s="680"/>
      <c r="BG116" s="680"/>
      <c r="BH116" s="680"/>
      <c r="BI116" s="680"/>
      <c r="BJ116" s="680"/>
      <c r="BK116" s="679">
        <f t="shared" si="7"/>
        <v>940398.549</v>
      </c>
      <c r="BL116" s="679"/>
      <c r="BM116" s="679"/>
      <c r="BN116" s="679"/>
      <c r="BO116" s="679"/>
      <c r="BP116" s="679"/>
      <c r="BQ116" s="679"/>
      <c r="BR116" s="679"/>
      <c r="BS116" s="679"/>
      <c r="BT116" s="681"/>
    </row>
    <row r="117" spans="1:72" s="2" customFormat="1" ht="24.75" customHeight="1" x14ac:dyDescent="0.25">
      <c r="A117" s="503" t="s">
        <v>2082</v>
      </c>
      <c r="B117" s="503" t="s">
        <v>1895</v>
      </c>
      <c r="C117" s="498">
        <v>1</v>
      </c>
      <c r="D117" s="503">
        <v>1</v>
      </c>
      <c r="E117" s="499">
        <v>14420.103000000001</v>
      </c>
      <c r="F117" s="679">
        <f t="shared" si="8"/>
        <v>173041.236</v>
      </c>
      <c r="G117" s="679"/>
      <c r="H117" s="679"/>
      <c r="I117" s="679"/>
      <c r="J117" s="679"/>
      <c r="K117" s="679"/>
      <c r="L117" s="679"/>
      <c r="M117" s="679"/>
      <c r="N117" s="721"/>
      <c r="O117" s="722"/>
      <c r="P117" s="722"/>
      <c r="Q117" s="722"/>
      <c r="R117" s="722"/>
      <c r="S117" s="722"/>
      <c r="T117" s="722"/>
      <c r="U117" s="723"/>
      <c r="V117" s="680">
        <f t="shared" si="9"/>
        <v>2403.3505000000005</v>
      </c>
      <c r="W117" s="680"/>
      <c r="X117" s="680"/>
      <c r="Y117" s="680"/>
      <c r="Z117" s="680"/>
      <c r="AA117" s="680"/>
      <c r="AB117" s="680"/>
      <c r="AC117" s="680"/>
      <c r="AD117" s="680">
        <f t="shared" si="10"/>
        <v>24033.505000000001</v>
      </c>
      <c r="AE117" s="680"/>
      <c r="AF117" s="680"/>
      <c r="AG117" s="680"/>
      <c r="AH117" s="680"/>
      <c r="AI117" s="680"/>
      <c r="AJ117" s="680"/>
      <c r="AK117" s="680"/>
      <c r="AL117" s="721"/>
      <c r="AM117" s="722"/>
      <c r="AN117" s="722"/>
      <c r="AO117" s="722"/>
      <c r="AP117" s="722"/>
      <c r="AQ117" s="722"/>
      <c r="AR117" s="722"/>
      <c r="AS117" s="723"/>
      <c r="AT117" s="680"/>
      <c r="AU117" s="680"/>
      <c r="AV117" s="680"/>
      <c r="AW117" s="680"/>
      <c r="AX117" s="680"/>
      <c r="AY117" s="680"/>
      <c r="AZ117" s="680"/>
      <c r="BA117" s="680"/>
      <c r="BB117" s="680"/>
      <c r="BC117" s="680"/>
      <c r="BD117" s="680"/>
      <c r="BE117" s="680"/>
      <c r="BF117" s="680"/>
      <c r="BG117" s="680"/>
      <c r="BH117" s="680"/>
      <c r="BI117" s="680"/>
      <c r="BJ117" s="680"/>
      <c r="BK117" s="679">
        <f t="shared" si="7"/>
        <v>199478.09150000001</v>
      </c>
      <c r="BL117" s="679"/>
      <c r="BM117" s="679"/>
      <c r="BN117" s="679"/>
      <c r="BO117" s="679"/>
      <c r="BP117" s="679"/>
      <c r="BQ117" s="679"/>
      <c r="BR117" s="679"/>
      <c r="BS117" s="679"/>
      <c r="BT117" s="681"/>
    </row>
    <row r="118" spans="1:72" s="2" customFormat="1" ht="18" customHeight="1" x14ac:dyDescent="0.25">
      <c r="A118" s="503" t="s">
        <v>2018</v>
      </c>
      <c r="B118" s="503" t="s">
        <v>1890</v>
      </c>
      <c r="C118" s="498">
        <v>1</v>
      </c>
      <c r="D118" s="503">
        <v>1</v>
      </c>
      <c r="E118" s="499">
        <v>9270</v>
      </c>
      <c r="F118" s="679">
        <f t="shared" si="8"/>
        <v>111240</v>
      </c>
      <c r="G118" s="679"/>
      <c r="H118" s="679"/>
      <c r="I118" s="679"/>
      <c r="J118" s="679"/>
      <c r="K118" s="679"/>
      <c r="L118" s="679"/>
      <c r="M118" s="679"/>
      <c r="N118" s="721"/>
      <c r="O118" s="722"/>
      <c r="P118" s="722"/>
      <c r="Q118" s="722"/>
      <c r="R118" s="722"/>
      <c r="S118" s="722"/>
      <c r="T118" s="722"/>
      <c r="U118" s="723"/>
      <c r="V118" s="680">
        <f t="shared" si="9"/>
        <v>1545</v>
      </c>
      <c r="W118" s="680"/>
      <c r="X118" s="680"/>
      <c r="Y118" s="680"/>
      <c r="Z118" s="680"/>
      <c r="AA118" s="680"/>
      <c r="AB118" s="680"/>
      <c r="AC118" s="680"/>
      <c r="AD118" s="680">
        <f t="shared" si="10"/>
        <v>15450</v>
      </c>
      <c r="AE118" s="680"/>
      <c r="AF118" s="680"/>
      <c r="AG118" s="680"/>
      <c r="AH118" s="680"/>
      <c r="AI118" s="680"/>
      <c r="AJ118" s="680"/>
      <c r="AK118" s="680"/>
      <c r="AL118" s="721"/>
      <c r="AM118" s="722"/>
      <c r="AN118" s="722"/>
      <c r="AO118" s="722"/>
      <c r="AP118" s="722"/>
      <c r="AQ118" s="722"/>
      <c r="AR118" s="722"/>
      <c r="AS118" s="723"/>
      <c r="AT118" s="680"/>
      <c r="AU118" s="680"/>
      <c r="AV118" s="680"/>
      <c r="AW118" s="680"/>
      <c r="AX118" s="680"/>
      <c r="AY118" s="680"/>
      <c r="AZ118" s="680"/>
      <c r="BA118" s="680"/>
      <c r="BB118" s="680"/>
      <c r="BC118" s="680"/>
      <c r="BD118" s="680"/>
      <c r="BE118" s="680"/>
      <c r="BF118" s="680"/>
      <c r="BG118" s="680"/>
      <c r="BH118" s="680"/>
      <c r="BI118" s="680"/>
      <c r="BJ118" s="680"/>
      <c r="BK118" s="679">
        <f t="shared" si="7"/>
        <v>128235</v>
      </c>
      <c r="BL118" s="679"/>
      <c r="BM118" s="679"/>
      <c r="BN118" s="679"/>
      <c r="BO118" s="679"/>
      <c r="BP118" s="679"/>
      <c r="BQ118" s="679"/>
      <c r="BR118" s="679"/>
      <c r="BS118" s="679"/>
      <c r="BT118" s="681"/>
    </row>
    <row r="119" spans="1:72" s="2" customFormat="1" ht="25.5" customHeight="1" x14ac:dyDescent="0.25">
      <c r="A119" s="503" t="s">
        <v>2049</v>
      </c>
      <c r="B119" s="503" t="s">
        <v>1890</v>
      </c>
      <c r="C119" s="498">
        <v>1</v>
      </c>
      <c r="D119" s="503">
        <v>5</v>
      </c>
      <c r="E119" s="499">
        <v>53946.765000000007</v>
      </c>
      <c r="F119" s="679">
        <f t="shared" si="8"/>
        <v>647361.18000000005</v>
      </c>
      <c r="G119" s="679"/>
      <c r="H119" s="679"/>
      <c r="I119" s="679"/>
      <c r="J119" s="679"/>
      <c r="K119" s="679"/>
      <c r="L119" s="679"/>
      <c r="M119" s="679"/>
      <c r="N119" s="721"/>
      <c r="O119" s="722"/>
      <c r="P119" s="722"/>
      <c r="Q119" s="722"/>
      <c r="R119" s="722"/>
      <c r="S119" s="722"/>
      <c r="T119" s="722"/>
      <c r="U119" s="723"/>
      <c r="V119" s="680">
        <f t="shared" si="9"/>
        <v>8991.1275000000005</v>
      </c>
      <c r="W119" s="680"/>
      <c r="X119" s="680"/>
      <c r="Y119" s="680"/>
      <c r="Z119" s="680"/>
      <c r="AA119" s="680"/>
      <c r="AB119" s="680"/>
      <c r="AC119" s="680"/>
      <c r="AD119" s="680">
        <f t="shared" si="10"/>
        <v>89911.275000000009</v>
      </c>
      <c r="AE119" s="680"/>
      <c r="AF119" s="680"/>
      <c r="AG119" s="680"/>
      <c r="AH119" s="680"/>
      <c r="AI119" s="680"/>
      <c r="AJ119" s="680"/>
      <c r="AK119" s="680"/>
      <c r="AL119" s="721"/>
      <c r="AM119" s="722"/>
      <c r="AN119" s="722"/>
      <c r="AO119" s="722"/>
      <c r="AP119" s="722"/>
      <c r="AQ119" s="722"/>
      <c r="AR119" s="722"/>
      <c r="AS119" s="723"/>
      <c r="AT119" s="680"/>
      <c r="AU119" s="680"/>
      <c r="AV119" s="680"/>
      <c r="AW119" s="680"/>
      <c r="AX119" s="680"/>
      <c r="AY119" s="680"/>
      <c r="AZ119" s="680"/>
      <c r="BA119" s="680"/>
      <c r="BB119" s="680"/>
      <c r="BC119" s="680"/>
      <c r="BD119" s="680"/>
      <c r="BE119" s="680"/>
      <c r="BF119" s="680"/>
      <c r="BG119" s="680"/>
      <c r="BH119" s="680"/>
      <c r="BI119" s="680"/>
      <c r="BJ119" s="680"/>
      <c r="BK119" s="679">
        <f t="shared" si="7"/>
        <v>746263.58250000002</v>
      </c>
      <c r="BL119" s="679"/>
      <c r="BM119" s="679"/>
      <c r="BN119" s="679"/>
      <c r="BO119" s="679"/>
      <c r="BP119" s="679"/>
      <c r="BQ119" s="679"/>
      <c r="BR119" s="679"/>
      <c r="BS119" s="679"/>
      <c r="BT119" s="681"/>
    </row>
    <row r="120" spans="1:72" s="2" customFormat="1" x14ac:dyDescent="0.25">
      <c r="A120" s="503" t="s">
        <v>2067</v>
      </c>
      <c r="B120" s="503" t="s">
        <v>1890</v>
      </c>
      <c r="C120" s="498">
        <v>1</v>
      </c>
      <c r="D120" s="503">
        <v>1</v>
      </c>
      <c r="E120" s="499">
        <v>11939.76</v>
      </c>
      <c r="F120" s="679">
        <f t="shared" si="8"/>
        <v>143277.12</v>
      </c>
      <c r="G120" s="679"/>
      <c r="H120" s="679"/>
      <c r="I120" s="679"/>
      <c r="J120" s="679"/>
      <c r="K120" s="679"/>
      <c r="L120" s="679"/>
      <c r="M120" s="679"/>
      <c r="N120" s="721"/>
      <c r="O120" s="722"/>
      <c r="P120" s="722"/>
      <c r="Q120" s="722"/>
      <c r="R120" s="722"/>
      <c r="S120" s="722"/>
      <c r="T120" s="722"/>
      <c r="U120" s="723"/>
      <c r="V120" s="680">
        <f t="shared" si="9"/>
        <v>1989.96</v>
      </c>
      <c r="W120" s="680"/>
      <c r="X120" s="680"/>
      <c r="Y120" s="680"/>
      <c r="Z120" s="680"/>
      <c r="AA120" s="680"/>
      <c r="AB120" s="680"/>
      <c r="AC120" s="680"/>
      <c r="AD120" s="680">
        <f t="shared" si="10"/>
        <v>19899.600000000002</v>
      </c>
      <c r="AE120" s="680"/>
      <c r="AF120" s="680"/>
      <c r="AG120" s="680"/>
      <c r="AH120" s="680"/>
      <c r="AI120" s="680"/>
      <c r="AJ120" s="680"/>
      <c r="AK120" s="680"/>
      <c r="AL120" s="721"/>
      <c r="AM120" s="722"/>
      <c r="AN120" s="722"/>
      <c r="AO120" s="722"/>
      <c r="AP120" s="722"/>
      <c r="AQ120" s="722"/>
      <c r="AR120" s="722"/>
      <c r="AS120" s="723"/>
      <c r="AT120" s="680"/>
      <c r="AU120" s="680"/>
      <c r="AV120" s="680"/>
      <c r="AW120" s="680"/>
      <c r="AX120" s="680"/>
      <c r="AY120" s="680"/>
      <c r="AZ120" s="680"/>
      <c r="BA120" s="680"/>
      <c r="BB120" s="680"/>
      <c r="BC120" s="680"/>
      <c r="BD120" s="680"/>
      <c r="BE120" s="680"/>
      <c r="BF120" s="680"/>
      <c r="BG120" s="680"/>
      <c r="BH120" s="680"/>
      <c r="BI120" s="680"/>
      <c r="BJ120" s="680"/>
      <c r="BK120" s="679">
        <f t="shared" si="7"/>
        <v>165166.68</v>
      </c>
      <c r="BL120" s="679"/>
      <c r="BM120" s="679"/>
      <c r="BN120" s="679"/>
      <c r="BO120" s="679"/>
      <c r="BP120" s="679"/>
      <c r="BQ120" s="679"/>
      <c r="BR120" s="679"/>
      <c r="BS120" s="679"/>
      <c r="BT120" s="681"/>
    </row>
    <row r="121" spans="1:72" s="2" customFormat="1" ht="18" customHeight="1" x14ac:dyDescent="0.25">
      <c r="A121" s="503" t="s">
        <v>2082</v>
      </c>
      <c r="B121" s="503" t="s">
        <v>1890</v>
      </c>
      <c r="C121" s="498">
        <v>1</v>
      </c>
      <c r="D121" s="503">
        <v>1</v>
      </c>
      <c r="E121" s="499">
        <v>14420.103000000001</v>
      </c>
      <c r="F121" s="679">
        <f t="shared" si="8"/>
        <v>173041.236</v>
      </c>
      <c r="G121" s="679"/>
      <c r="H121" s="679"/>
      <c r="I121" s="679"/>
      <c r="J121" s="679"/>
      <c r="K121" s="679"/>
      <c r="L121" s="679"/>
      <c r="M121" s="679"/>
      <c r="N121" s="721"/>
      <c r="O121" s="722"/>
      <c r="P121" s="722"/>
      <c r="Q121" s="722"/>
      <c r="R121" s="722"/>
      <c r="S121" s="722"/>
      <c r="T121" s="722"/>
      <c r="U121" s="723"/>
      <c r="V121" s="680">
        <f t="shared" si="9"/>
        <v>2403.3505000000005</v>
      </c>
      <c r="W121" s="680"/>
      <c r="X121" s="680"/>
      <c r="Y121" s="680"/>
      <c r="Z121" s="680"/>
      <c r="AA121" s="680"/>
      <c r="AB121" s="680"/>
      <c r="AC121" s="680"/>
      <c r="AD121" s="680">
        <f t="shared" si="10"/>
        <v>24033.505000000001</v>
      </c>
      <c r="AE121" s="680"/>
      <c r="AF121" s="680"/>
      <c r="AG121" s="680"/>
      <c r="AH121" s="680"/>
      <c r="AI121" s="680"/>
      <c r="AJ121" s="680"/>
      <c r="AK121" s="680"/>
      <c r="AL121" s="721"/>
      <c r="AM121" s="722"/>
      <c r="AN121" s="722"/>
      <c r="AO121" s="722"/>
      <c r="AP121" s="722"/>
      <c r="AQ121" s="722"/>
      <c r="AR121" s="722"/>
      <c r="AS121" s="723"/>
      <c r="AT121" s="680"/>
      <c r="AU121" s="680"/>
      <c r="AV121" s="680"/>
      <c r="AW121" s="680"/>
      <c r="AX121" s="680"/>
      <c r="AY121" s="680"/>
      <c r="AZ121" s="680"/>
      <c r="BA121" s="680"/>
      <c r="BB121" s="680"/>
      <c r="BC121" s="680"/>
      <c r="BD121" s="680"/>
      <c r="BE121" s="680"/>
      <c r="BF121" s="680"/>
      <c r="BG121" s="680"/>
      <c r="BH121" s="680"/>
      <c r="BI121" s="680"/>
      <c r="BJ121" s="680"/>
      <c r="BK121" s="679">
        <f t="shared" si="7"/>
        <v>199478.09150000001</v>
      </c>
      <c r="BL121" s="679"/>
      <c r="BM121" s="679"/>
      <c r="BN121" s="679"/>
      <c r="BO121" s="679"/>
      <c r="BP121" s="679"/>
      <c r="BQ121" s="679"/>
      <c r="BR121" s="679"/>
      <c r="BS121" s="679"/>
      <c r="BT121" s="681"/>
    </row>
    <row r="122" spans="1:72" s="2" customFormat="1" ht="18" customHeight="1" x14ac:dyDescent="0.25">
      <c r="A122" s="503" t="s">
        <v>2093</v>
      </c>
      <c r="B122" s="503" t="s">
        <v>1890</v>
      </c>
      <c r="C122" s="498">
        <v>1</v>
      </c>
      <c r="D122" s="503">
        <v>1</v>
      </c>
      <c r="E122" s="499">
        <v>19570.206000000002</v>
      </c>
      <c r="F122" s="679">
        <f t="shared" si="8"/>
        <v>234842.47200000001</v>
      </c>
      <c r="G122" s="679"/>
      <c r="H122" s="679"/>
      <c r="I122" s="679"/>
      <c r="J122" s="679"/>
      <c r="K122" s="679"/>
      <c r="L122" s="679"/>
      <c r="M122" s="679"/>
      <c r="N122" s="721"/>
      <c r="O122" s="722"/>
      <c r="P122" s="722"/>
      <c r="Q122" s="722"/>
      <c r="R122" s="722"/>
      <c r="S122" s="722"/>
      <c r="T122" s="722"/>
      <c r="U122" s="723"/>
      <c r="V122" s="680">
        <f t="shared" si="9"/>
        <v>3261.7010000000005</v>
      </c>
      <c r="W122" s="680"/>
      <c r="X122" s="680"/>
      <c r="Y122" s="680"/>
      <c r="Z122" s="680"/>
      <c r="AA122" s="680"/>
      <c r="AB122" s="680"/>
      <c r="AC122" s="680"/>
      <c r="AD122" s="680">
        <f t="shared" si="10"/>
        <v>32617.010000000006</v>
      </c>
      <c r="AE122" s="680"/>
      <c r="AF122" s="680"/>
      <c r="AG122" s="680"/>
      <c r="AH122" s="680"/>
      <c r="AI122" s="680"/>
      <c r="AJ122" s="680"/>
      <c r="AK122" s="680"/>
      <c r="AL122" s="721"/>
      <c r="AM122" s="722"/>
      <c r="AN122" s="722"/>
      <c r="AO122" s="722"/>
      <c r="AP122" s="722"/>
      <c r="AQ122" s="722"/>
      <c r="AR122" s="722"/>
      <c r="AS122" s="723"/>
      <c r="AT122" s="680"/>
      <c r="AU122" s="680"/>
      <c r="AV122" s="680"/>
      <c r="AW122" s="680"/>
      <c r="AX122" s="680"/>
      <c r="AY122" s="680"/>
      <c r="AZ122" s="680"/>
      <c r="BA122" s="680"/>
      <c r="BB122" s="680"/>
      <c r="BC122" s="680"/>
      <c r="BD122" s="680"/>
      <c r="BE122" s="680"/>
      <c r="BF122" s="680"/>
      <c r="BG122" s="680"/>
      <c r="BH122" s="680"/>
      <c r="BI122" s="680"/>
      <c r="BJ122" s="680"/>
      <c r="BK122" s="679">
        <f t="shared" si="7"/>
        <v>270721.18300000002</v>
      </c>
      <c r="BL122" s="679"/>
      <c r="BM122" s="679"/>
      <c r="BN122" s="679"/>
      <c r="BO122" s="679"/>
      <c r="BP122" s="679"/>
      <c r="BQ122" s="679"/>
      <c r="BR122" s="679"/>
      <c r="BS122" s="679"/>
      <c r="BT122" s="681"/>
    </row>
    <row r="123" spans="1:72" s="2" customFormat="1" ht="18" customHeight="1" x14ac:dyDescent="0.25">
      <c r="A123" s="503" t="s">
        <v>1970</v>
      </c>
      <c r="B123" s="503" t="s">
        <v>1892</v>
      </c>
      <c r="C123" s="498">
        <v>1</v>
      </c>
      <c r="D123" s="503">
        <v>1</v>
      </c>
      <c r="E123" s="499">
        <v>7210.2060000000001</v>
      </c>
      <c r="F123" s="679">
        <f t="shared" si="8"/>
        <v>86522.472000000009</v>
      </c>
      <c r="G123" s="679"/>
      <c r="H123" s="679"/>
      <c r="I123" s="679"/>
      <c r="J123" s="679"/>
      <c r="K123" s="679"/>
      <c r="L123" s="679"/>
      <c r="M123" s="679"/>
      <c r="N123" s="721"/>
      <c r="O123" s="722"/>
      <c r="P123" s="722"/>
      <c r="Q123" s="722"/>
      <c r="R123" s="722"/>
      <c r="S123" s="722"/>
      <c r="T123" s="722"/>
      <c r="U123" s="723"/>
      <c r="V123" s="680">
        <f t="shared" si="9"/>
        <v>1201.701</v>
      </c>
      <c r="W123" s="680"/>
      <c r="X123" s="680"/>
      <c r="Y123" s="680"/>
      <c r="Z123" s="680"/>
      <c r="AA123" s="680"/>
      <c r="AB123" s="680"/>
      <c r="AC123" s="680"/>
      <c r="AD123" s="680">
        <f t="shared" si="10"/>
        <v>12017.01</v>
      </c>
      <c r="AE123" s="680"/>
      <c r="AF123" s="680"/>
      <c r="AG123" s="680"/>
      <c r="AH123" s="680"/>
      <c r="AI123" s="680"/>
      <c r="AJ123" s="680"/>
      <c r="AK123" s="680"/>
      <c r="AL123" s="721"/>
      <c r="AM123" s="722"/>
      <c r="AN123" s="722"/>
      <c r="AO123" s="722"/>
      <c r="AP123" s="722"/>
      <c r="AQ123" s="722"/>
      <c r="AR123" s="722"/>
      <c r="AS123" s="723"/>
      <c r="AT123" s="680"/>
      <c r="AU123" s="680"/>
      <c r="AV123" s="680"/>
      <c r="AW123" s="680"/>
      <c r="AX123" s="680"/>
      <c r="AY123" s="680"/>
      <c r="AZ123" s="680"/>
      <c r="BA123" s="680"/>
      <c r="BB123" s="680"/>
      <c r="BC123" s="680"/>
      <c r="BD123" s="680"/>
      <c r="BE123" s="680"/>
      <c r="BF123" s="680"/>
      <c r="BG123" s="680"/>
      <c r="BH123" s="680"/>
      <c r="BI123" s="680"/>
      <c r="BJ123" s="680"/>
      <c r="BK123" s="679">
        <f t="shared" si="7"/>
        <v>99741.183000000005</v>
      </c>
      <c r="BL123" s="679"/>
      <c r="BM123" s="679"/>
      <c r="BN123" s="679"/>
      <c r="BO123" s="679"/>
      <c r="BP123" s="679"/>
      <c r="BQ123" s="679"/>
      <c r="BR123" s="679"/>
      <c r="BS123" s="679"/>
      <c r="BT123" s="681"/>
    </row>
    <row r="124" spans="1:72" s="2" customFormat="1" ht="18" customHeight="1" x14ac:dyDescent="0.25">
      <c r="A124" s="503" t="s">
        <v>2010</v>
      </c>
      <c r="B124" s="503" t="s">
        <v>1892</v>
      </c>
      <c r="C124" s="498">
        <v>1</v>
      </c>
      <c r="D124" s="503">
        <v>1</v>
      </c>
      <c r="E124" s="499">
        <v>9161.85</v>
      </c>
      <c r="F124" s="679">
        <f t="shared" si="8"/>
        <v>109942.20000000001</v>
      </c>
      <c r="G124" s="679"/>
      <c r="H124" s="679"/>
      <c r="I124" s="679"/>
      <c r="J124" s="679"/>
      <c r="K124" s="679"/>
      <c r="L124" s="679"/>
      <c r="M124" s="679"/>
      <c r="N124" s="721"/>
      <c r="O124" s="722"/>
      <c r="P124" s="722"/>
      <c r="Q124" s="722"/>
      <c r="R124" s="722"/>
      <c r="S124" s="722"/>
      <c r="T124" s="722"/>
      <c r="U124" s="723"/>
      <c r="V124" s="680">
        <f t="shared" si="9"/>
        <v>1526.9750000000001</v>
      </c>
      <c r="W124" s="680"/>
      <c r="X124" s="680"/>
      <c r="Y124" s="680"/>
      <c r="Z124" s="680"/>
      <c r="AA124" s="680"/>
      <c r="AB124" s="680"/>
      <c r="AC124" s="680"/>
      <c r="AD124" s="680">
        <f t="shared" si="10"/>
        <v>15269.750000000002</v>
      </c>
      <c r="AE124" s="680"/>
      <c r="AF124" s="680"/>
      <c r="AG124" s="680"/>
      <c r="AH124" s="680"/>
      <c r="AI124" s="680"/>
      <c r="AJ124" s="680"/>
      <c r="AK124" s="680"/>
      <c r="AL124" s="721"/>
      <c r="AM124" s="722"/>
      <c r="AN124" s="722"/>
      <c r="AO124" s="722"/>
      <c r="AP124" s="722"/>
      <c r="AQ124" s="722"/>
      <c r="AR124" s="722"/>
      <c r="AS124" s="723"/>
      <c r="AT124" s="680"/>
      <c r="AU124" s="680"/>
      <c r="AV124" s="680"/>
      <c r="AW124" s="680"/>
      <c r="AX124" s="680"/>
      <c r="AY124" s="680"/>
      <c r="AZ124" s="680"/>
      <c r="BA124" s="680"/>
      <c r="BB124" s="680"/>
      <c r="BC124" s="680"/>
      <c r="BD124" s="680"/>
      <c r="BE124" s="680"/>
      <c r="BF124" s="680"/>
      <c r="BG124" s="680"/>
      <c r="BH124" s="680"/>
      <c r="BI124" s="680"/>
      <c r="BJ124" s="680"/>
      <c r="BK124" s="679">
        <f t="shared" si="7"/>
        <v>126738.92500000002</v>
      </c>
      <c r="BL124" s="679"/>
      <c r="BM124" s="679"/>
      <c r="BN124" s="679"/>
      <c r="BO124" s="679"/>
      <c r="BP124" s="679"/>
      <c r="BQ124" s="679"/>
      <c r="BR124" s="679"/>
      <c r="BS124" s="679"/>
      <c r="BT124" s="681"/>
    </row>
    <row r="125" spans="1:72" s="2" customFormat="1" ht="18" customHeight="1" x14ac:dyDescent="0.25">
      <c r="A125" s="503" t="s">
        <v>2039</v>
      </c>
      <c r="B125" s="503" t="s">
        <v>1892</v>
      </c>
      <c r="C125" s="498">
        <v>1</v>
      </c>
      <c r="D125" s="503">
        <v>1</v>
      </c>
      <c r="E125" s="499">
        <v>10073.4</v>
      </c>
      <c r="F125" s="679">
        <f t="shared" si="8"/>
        <v>120880.79999999999</v>
      </c>
      <c r="G125" s="679"/>
      <c r="H125" s="679"/>
      <c r="I125" s="679"/>
      <c r="J125" s="679"/>
      <c r="K125" s="679"/>
      <c r="L125" s="679"/>
      <c r="M125" s="679"/>
      <c r="N125" s="721"/>
      <c r="O125" s="722"/>
      <c r="P125" s="722"/>
      <c r="Q125" s="722"/>
      <c r="R125" s="722"/>
      <c r="S125" s="722"/>
      <c r="T125" s="722"/>
      <c r="U125" s="723"/>
      <c r="V125" s="680">
        <f t="shared" si="9"/>
        <v>1678.8999999999999</v>
      </c>
      <c r="W125" s="680"/>
      <c r="X125" s="680"/>
      <c r="Y125" s="680"/>
      <c r="Z125" s="680"/>
      <c r="AA125" s="680"/>
      <c r="AB125" s="680"/>
      <c r="AC125" s="680"/>
      <c r="AD125" s="680">
        <f t="shared" si="10"/>
        <v>16789</v>
      </c>
      <c r="AE125" s="680"/>
      <c r="AF125" s="680"/>
      <c r="AG125" s="680"/>
      <c r="AH125" s="680"/>
      <c r="AI125" s="680"/>
      <c r="AJ125" s="680"/>
      <c r="AK125" s="680"/>
      <c r="AL125" s="721"/>
      <c r="AM125" s="722"/>
      <c r="AN125" s="722"/>
      <c r="AO125" s="722"/>
      <c r="AP125" s="722"/>
      <c r="AQ125" s="722"/>
      <c r="AR125" s="722"/>
      <c r="AS125" s="723"/>
      <c r="AT125" s="680"/>
      <c r="AU125" s="680"/>
      <c r="AV125" s="680"/>
      <c r="AW125" s="680"/>
      <c r="AX125" s="680"/>
      <c r="AY125" s="680"/>
      <c r="AZ125" s="680"/>
      <c r="BA125" s="680"/>
      <c r="BB125" s="680"/>
      <c r="BC125" s="680"/>
      <c r="BD125" s="680"/>
      <c r="BE125" s="680"/>
      <c r="BF125" s="680"/>
      <c r="BG125" s="680"/>
      <c r="BH125" s="680"/>
      <c r="BI125" s="680"/>
      <c r="BJ125" s="680"/>
      <c r="BK125" s="679">
        <f t="shared" si="7"/>
        <v>139348.69999999998</v>
      </c>
      <c r="BL125" s="679"/>
      <c r="BM125" s="679"/>
      <c r="BN125" s="679"/>
      <c r="BO125" s="679"/>
      <c r="BP125" s="679"/>
      <c r="BQ125" s="679"/>
      <c r="BR125" s="679"/>
      <c r="BS125" s="679"/>
      <c r="BT125" s="681"/>
    </row>
    <row r="126" spans="1:72" s="2" customFormat="1" ht="29.25" customHeight="1" x14ac:dyDescent="0.25">
      <c r="A126" s="503" t="s">
        <v>2091</v>
      </c>
      <c r="B126" s="503" t="s">
        <v>1892</v>
      </c>
      <c r="C126" s="498">
        <v>1</v>
      </c>
      <c r="D126" s="503">
        <v>1</v>
      </c>
      <c r="E126" s="499">
        <v>19570.206000000002</v>
      </c>
      <c r="F126" s="679">
        <f t="shared" si="8"/>
        <v>234842.47200000001</v>
      </c>
      <c r="G126" s="679"/>
      <c r="H126" s="679"/>
      <c r="I126" s="679"/>
      <c r="J126" s="679"/>
      <c r="K126" s="679"/>
      <c r="L126" s="679"/>
      <c r="M126" s="679"/>
      <c r="N126" s="721"/>
      <c r="O126" s="722"/>
      <c r="P126" s="722"/>
      <c r="Q126" s="722"/>
      <c r="R126" s="722"/>
      <c r="S126" s="722"/>
      <c r="T126" s="722"/>
      <c r="U126" s="723"/>
      <c r="V126" s="680">
        <f t="shared" si="9"/>
        <v>3261.7010000000005</v>
      </c>
      <c r="W126" s="680"/>
      <c r="X126" s="680"/>
      <c r="Y126" s="680"/>
      <c r="Z126" s="680"/>
      <c r="AA126" s="680"/>
      <c r="AB126" s="680"/>
      <c r="AC126" s="680"/>
      <c r="AD126" s="680">
        <f t="shared" si="10"/>
        <v>32617.010000000006</v>
      </c>
      <c r="AE126" s="680"/>
      <c r="AF126" s="680"/>
      <c r="AG126" s="680"/>
      <c r="AH126" s="680"/>
      <c r="AI126" s="680"/>
      <c r="AJ126" s="680"/>
      <c r="AK126" s="680"/>
      <c r="AL126" s="721"/>
      <c r="AM126" s="722"/>
      <c r="AN126" s="722"/>
      <c r="AO126" s="722"/>
      <c r="AP126" s="722"/>
      <c r="AQ126" s="722"/>
      <c r="AR126" s="722"/>
      <c r="AS126" s="723"/>
      <c r="AT126" s="680"/>
      <c r="AU126" s="680"/>
      <c r="AV126" s="680"/>
      <c r="AW126" s="680"/>
      <c r="AX126" s="680"/>
      <c r="AY126" s="680"/>
      <c r="AZ126" s="680"/>
      <c r="BA126" s="680"/>
      <c r="BB126" s="680"/>
      <c r="BC126" s="680"/>
      <c r="BD126" s="680"/>
      <c r="BE126" s="680"/>
      <c r="BF126" s="680"/>
      <c r="BG126" s="680"/>
      <c r="BH126" s="680"/>
      <c r="BI126" s="680"/>
      <c r="BJ126" s="680"/>
      <c r="BK126" s="679">
        <f t="shared" si="7"/>
        <v>270721.18300000002</v>
      </c>
      <c r="BL126" s="679"/>
      <c r="BM126" s="679"/>
      <c r="BN126" s="679"/>
      <c r="BO126" s="679"/>
      <c r="BP126" s="679"/>
      <c r="BQ126" s="679"/>
      <c r="BR126" s="679"/>
      <c r="BS126" s="679"/>
      <c r="BT126" s="681"/>
    </row>
    <row r="127" spans="1:72" s="2" customFormat="1" ht="18" customHeight="1" x14ac:dyDescent="0.25">
      <c r="A127" s="503" t="s">
        <v>1959</v>
      </c>
      <c r="B127" s="503" t="s">
        <v>1893</v>
      </c>
      <c r="C127" s="498">
        <v>1</v>
      </c>
      <c r="D127" s="503">
        <v>1</v>
      </c>
      <c r="E127" s="499">
        <v>6695.1030000000001</v>
      </c>
      <c r="F127" s="679">
        <f t="shared" si="8"/>
        <v>80341.236000000004</v>
      </c>
      <c r="G127" s="679"/>
      <c r="H127" s="679"/>
      <c r="I127" s="679"/>
      <c r="J127" s="679"/>
      <c r="K127" s="679"/>
      <c r="L127" s="679"/>
      <c r="M127" s="679"/>
      <c r="N127" s="721"/>
      <c r="O127" s="722"/>
      <c r="P127" s="722"/>
      <c r="Q127" s="722"/>
      <c r="R127" s="722"/>
      <c r="S127" s="722"/>
      <c r="T127" s="722"/>
      <c r="U127" s="723"/>
      <c r="V127" s="680">
        <f t="shared" si="9"/>
        <v>1115.8505</v>
      </c>
      <c r="W127" s="680"/>
      <c r="X127" s="680"/>
      <c r="Y127" s="680"/>
      <c r="Z127" s="680"/>
      <c r="AA127" s="680"/>
      <c r="AB127" s="680"/>
      <c r="AC127" s="680"/>
      <c r="AD127" s="680">
        <f t="shared" si="10"/>
        <v>11158.504999999999</v>
      </c>
      <c r="AE127" s="680"/>
      <c r="AF127" s="680"/>
      <c r="AG127" s="680"/>
      <c r="AH127" s="680"/>
      <c r="AI127" s="680"/>
      <c r="AJ127" s="680"/>
      <c r="AK127" s="680"/>
      <c r="AL127" s="721"/>
      <c r="AM127" s="722"/>
      <c r="AN127" s="722"/>
      <c r="AO127" s="722"/>
      <c r="AP127" s="722"/>
      <c r="AQ127" s="722"/>
      <c r="AR127" s="722"/>
      <c r="AS127" s="723"/>
      <c r="AT127" s="680"/>
      <c r="AU127" s="680"/>
      <c r="AV127" s="680"/>
      <c r="AW127" s="680"/>
      <c r="AX127" s="680"/>
      <c r="AY127" s="680"/>
      <c r="AZ127" s="680"/>
      <c r="BA127" s="680"/>
      <c r="BB127" s="680"/>
      <c r="BC127" s="680"/>
      <c r="BD127" s="680"/>
      <c r="BE127" s="680"/>
      <c r="BF127" s="680"/>
      <c r="BG127" s="680"/>
      <c r="BH127" s="680"/>
      <c r="BI127" s="680"/>
      <c r="BJ127" s="680"/>
      <c r="BK127" s="679">
        <f t="shared" si="7"/>
        <v>92615.59150000001</v>
      </c>
      <c r="BL127" s="679"/>
      <c r="BM127" s="679"/>
      <c r="BN127" s="679"/>
      <c r="BO127" s="679"/>
      <c r="BP127" s="679"/>
      <c r="BQ127" s="679"/>
      <c r="BR127" s="679"/>
      <c r="BS127" s="679"/>
      <c r="BT127" s="681"/>
    </row>
    <row r="128" spans="1:72" s="2" customFormat="1" ht="18" customHeight="1" x14ac:dyDescent="0.25">
      <c r="A128" s="503" t="s">
        <v>1969</v>
      </c>
      <c r="B128" s="503" t="s">
        <v>1893</v>
      </c>
      <c r="C128" s="498">
        <v>1</v>
      </c>
      <c r="D128" s="503">
        <v>1</v>
      </c>
      <c r="E128" s="499">
        <v>7107</v>
      </c>
      <c r="F128" s="679">
        <f t="shared" si="8"/>
        <v>85284</v>
      </c>
      <c r="G128" s="679"/>
      <c r="H128" s="679"/>
      <c r="I128" s="679"/>
      <c r="J128" s="679"/>
      <c r="K128" s="679"/>
      <c r="L128" s="679"/>
      <c r="M128" s="679"/>
      <c r="N128" s="721"/>
      <c r="O128" s="722"/>
      <c r="P128" s="722"/>
      <c r="Q128" s="722"/>
      <c r="R128" s="722"/>
      <c r="S128" s="722"/>
      <c r="T128" s="722"/>
      <c r="U128" s="723"/>
      <c r="V128" s="680">
        <f t="shared" si="9"/>
        <v>1184.5</v>
      </c>
      <c r="W128" s="680"/>
      <c r="X128" s="680"/>
      <c r="Y128" s="680"/>
      <c r="Z128" s="680"/>
      <c r="AA128" s="680"/>
      <c r="AB128" s="680"/>
      <c r="AC128" s="680"/>
      <c r="AD128" s="680">
        <f t="shared" si="10"/>
        <v>11845</v>
      </c>
      <c r="AE128" s="680"/>
      <c r="AF128" s="680"/>
      <c r="AG128" s="680"/>
      <c r="AH128" s="680"/>
      <c r="AI128" s="680"/>
      <c r="AJ128" s="680"/>
      <c r="AK128" s="680"/>
      <c r="AL128" s="721"/>
      <c r="AM128" s="722"/>
      <c r="AN128" s="722"/>
      <c r="AO128" s="722"/>
      <c r="AP128" s="722"/>
      <c r="AQ128" s="722"/>
      <c r="AR128" s="722"/>
      <c r="AS128" s="723"/>
      <c r="AT128" s="680"/>
      <c r="AU128" s="680"/>
      <c r="AV128" s="680"/>
      <c r="AW128" s="680"/>
      <c r="AX128" s="680"/>
      <c r="AY128" s="680"/>
      <c r="AZ128" s="680"/>
      <c r="BA128" s="680"/>
      <c r="BB128" s="680"/>
      <c r="BC128" s="680"/>
      <c r="BD128" s="680"/>
      <c r="BE128" s="680"/>
      <c r="BF128" s="680"/>
      <c r="BG128" s="680"/>
      <c r="BH128" s="680"/>
      <c r="BI128" s="680"/>
      <c r="BJ128" s="680"/>
      <c r="BK128" s="679">
        <f t="shared" si="7"/>
        <v>98313.5</v>
      </c>
      <c r="BL128" s="679"/>
      <c r="BM128" s="679"/>
      <c r="BN128" s="679"/>
      <c r="BO128" s="679"/>
      <c r="BP128" s="679"/>
      <c r="BQ128" s="679"/>
      <c r="BR128" s="679"/>
      <c r="BS128" s="679"/>
      <c r="BT128" s="681"/>
    </row>
    <row r="129" spans="1:72" s="2" customFormat="1" ht="18" customHeight="1" x14ac:dyDescent="0.25">
      <c r="A129" s="503" t="s">
        <v>2009</v>
      </c>
      <c r="B129" s="503" t="s">
        <v>1893</v>
      </c>
      <c r="C129" s="498">
        <v>1</v>
      </c>
      <c r="D129" s="503">
        <v>1</v>
      </c>
      <c r="E129" s="499">
        <v>9022.7999999999993</v>
      </c>
      <c r="F129" s="679">
        <f t="shared" si="8"/>
        <v>108273.59999999999</v>
      </c>
      <c r="G129" s="679"/>
      <c r="H129" s="679"/>
      <c r="I129" s="679"/>
      <c r="J129" s="679"/>
      <c r="K129" s="679"/>
      <c r="L129" s="679"/>
      <c r="M129" s="679"/>
      <c r="N129" s="721"/>
      <c r="O129" s="722"/>
      <c r="P129" s="722"/>
      <c r="Q129" s="722"/>
      <c r="R129" s="722"/>
      <c r="S129" s="722"/>
      <c r="T129" s="722"/>
      <c r="U129" s="723"/>
      <c r="V129" s="680">
        <f t="shared" si="9"/>
        <v>1503.8</v>
      </c>
      <c r="W129" s="680"/>
      <c r="X129" s="680"/>
      <c r="Y129" s="680"/>
      <c r="Z129" s="680"/>
      <c r="AA129" s="680"/>
      <c r="AB129" s="680"/>
      <c r="AC129" s="680"/>
      <c r="AD129" s="680">
        <f t="shared" si="10"/>
        <v>15038</v>
      </c>
      <c r="AE129" s="680"/>
      <c r="AF129" s="680"/>
      <c r="AG129" s="680"/>
      <c r="AH129" s="680"/>
      <c r="AI129" s="680"/>
      <c r="AJ129" s="680"/>
      <c r="AK129" s="680"/>
      <c r="AL129" s="721"/>
      <c r="AM129" s="722"/>
      <c r="AN129" s="722"/>
      <c r="AO129" s="722"/>
      <c r="AP129" s="722"/>
      <c r="AQ129" s="722"/>
      <c r="AR129" s="722"/>
      <c r="AS129" s="723"/>
      <c r="AT129" s="680"/>
      <c r="AU129" s="680"/>
      <c r="AV129" s="680"/>
      <c r="AW129" s="680"/>
      <c r="AX129" s="680"/>
      <c r="AY129" s="680"/>
      <c r="AZ129" s="680"/>
      <c r="BA129" s="680"/>
      <c r="BB129" s="680"/>
      <c r="BC129" s="680"/>
      <c r="BD129" s="680"/>
      <c r="BE129" s="680"/>
      <c r="BF129" s="680"/>
      <c r="BG129" s="680"/>
      <c r="BH129" s="680"/>
      <c r="BI129" s="680"/>
      <c r="BJ129" s="680"/>
      <c r="BK129" s="679">
        <f t="shared" si="7"/>
        <v>124815.4</v>
      </c>
      <c r="BL129" s="679"/>
      <c r="BM129" s="679"/>
      <c r="BN129" s="679"/>
      <c r="BO129" s="679"/>
      <c r="BP129" s="679"/>
      <c r="BQ129" s="679"/>
      <c r="BR129" s="679"/>
      <c r="BS129" s="679"/>
      <c r="BT129" s="681"/>
    </row>
    <row r="130" spans="1:72" s="2" customFormat="1" ht="24" customHeight="1" x14ac:dyDescent="0.25">
      <c r="A130" s="503" t="s">
        <v>2010</v>
      </c>
      <c r="B130" s="503" t="s">
        <v>1893</v>
      </c>
      <c r="C130" s="498">
        <v>1</v>
      </c>
      <c r="D130" s="503">
        <v>1</v>
      </c>
      <c r="E130" s="499">
        <v>9161.85</v>
      </c>
      <c r="F130" s="679">
        <f t="shared" si="8"/>
        <v>109942.20000000001</v>
      </c>
      <c r="G130" s="679"/>
      <c r="H130" s="679"/>
      <c r="I130" s="679"/>
      <c r="J130" s="679"/>
      <c r="K130" s="679"/>
      <c r="L130" s="679"/>
      <c r="M130" s="679"/>
      <c r="N130" s="721"/>
      <c r="O130" s="722"/>
      <c r="P130" s="722"/>
      <c r="Q130" s="722"/>
      <c r="R130" s="722"/>
      <c r="S130" s="722"/>
      <c r="T130" s="722"/>
      <c r="U130" s="723"/>
      <c r="V130" s="680">
        <f t="shared" si="9"/>
        <v>1526.9750000000001</v>
      </c>
      <c r="W130" s="680"/>
      <c r="X130" s="680"/>
      <c r="Y130" s="680"/>
      <c r="Z130" s="680"/>
      <c r="AA130" s="680"/>
      <c r="AB130" s="680"/>
      <c r="AC130" s="680"/>
      <c r="AD130" s="680">
        <f t="shared" si="10"/>
        <v>15269.750000000002</v>
      </c>
      <c r="AE130" s="680"/>
      <c r="AF130" s="680"/>
      <c r="AG130" s="680"/>
      <c r="AH130" s="680"/>
      <c r="AI130" s="680"/>
      <c r="AJ130" s="680"/>
      <c r="AK130" s="680"/>
      <c r="AL130" s="721"/>
      <c r="AM130" s="722"/>
      <c r="AN130" s="722"/>
      <c r="AO130" s="722"/>
      <c r="AP130" s="722"/>
      <c r="AQ130" s="722"/>
      <c r="AR130" s="722"/>
      <c r="AS130" s="723"/>
      <c r="AT130" s="680"/>
      <c r="AU130" s="680"/>
      <c r="AV130" s="680"/>
      <c r="AW130" s="680"/>
      <c r="AX130" s="680"/>
      <c r="AY130" s="680"/>
      <c r="AZ130" s="680"/>
      <c r="BA130" s="680"/>
      <c r="BB130" s="680"/>
      <c r="BC130" s="680"/>
      <c r="BD130" s="680"/>
      <c r="BE130" s="680"/>
      <c r="BF130" s="680"/>
      <c r="BG130" s="680"/>
      <c r="BH130" s="680"/>
      <c r="BI130" s="680"/>
      <c r="BJ130" s="680"/>
      <c r="BK130" s="679">
        <f t="shared" si="7"/>
        <v>126738.92500000002</v>
      </c>
      <c r="BL130" s="679"/>
      <c r="BM130" s="679"/>
      <c r="BN130" s="679"/>
      <c r="BO130" s="679"/>
      <c r="BP130" s="679"/>
      <c r="BQ130" s="679"/>
      <c r="BR130" s="679"/>
      <c r="BS130" s="679"/>
      <c r="BT130" s="681"/>
    </row>
    <row r="131" spans="1:72" s="2" customFormat="1" ht="18" customHeight="1" x14ac:dyDescent="0.25">
      <c r="A131" s="503" t="s">
        <v>2037</v>
      </c>
      <c r="B131" s="503" t="s">
        <v>1893</v>
      </c>
      <c r="C131" s="498">
        <v>1</v>
      </c>
      <c r="D131" s="503">
        <v>2</v>
      </c>
      <c r="E131" s="499">
        <v>19776</v>
      </c>
      <c r="F131" s="679">
        <f t="shared" si="8"/>
        <v>237312</v>
      </c>
      <c r="G131" s="679"/>
      <c r="H131" s="679"/>
      <c r="I131" s="679"/>
      <c r="J131" s="679"/>
      <c r="K131" s="679"/>
      <c r="L131" s="679"/>
      <c r="M131" s="679"/>
      <c r="N131" s="721"/>
      <c r="O131" s="722"/>
      <c r="P131" s="722"/>
      <c r="Q131" s="722"/>
      <c r="R131" s="722"/>
      <c r="S131" s="722"/>
      <c r="T131" s="722"/>
      <c r="U131" s="723"/>
      <c r="V131" s="680">
        <f t="shared" si="9"/>
        <v>3296</v>
      </c>
      <c r="W131" s="680"/>
      <c r="X131" s="680"/>
      <c r="Y131" s="680"/>
      <c r="Z131" s="680"/>
      <c r="AA131" s="680"/>
      <c r="AB131" s="680"/>
      <c r="AC131" s="680"/>
      <c r="AD131" s="680">
        <f t="shared" si="10"/>
        <v>32960</v>
      </c>
      <c r="AE131" s="680"/>
      <c r="AF131" s="680"/>
      <c r="AG131" s="680"/>
      <c r="AH131" s="680"/>
      <c r="AI131" s="680"/>
      <c r="AJ131" s="680"/>
      <c r="AK131" s="680"/>
      <c r="AL131" s="721"/>
      <c r="AM131" s="722"/>
      <c r="AN131" s="722"/>
      <c r="AO131" s="722"/>
      <c r="AP131" s="722"/>
      <c r="AQ131" s="722"/>
      <c r="AR131" s="722"/>
      <c r="AS131" s="723"/>
      <c r="AT131" s="680"/>
      <c r="AU131" s="680"/>
      <c r="AV131" s="680"/>
      <c r="AW131" s="680"/>
      <c r="AX131" s="680"/>
      <c r="AY131" s="680"/>
      <c r="AZ131" s="680"/>
      <c r="BA131" s="680"/>
      <c r="BB131" s="680"/>
      <c r="BC131" s="680"/>
      <c r="BD131" s="680"/>
      <c r="BE131" s="680"/>
      <c r="BF131" s="680"/>
      <c r="BG131" s="680"/>
      <c r="BH131" s="680"/>
      <c r="BI131" s="680"/>
      <c r="BJ131" s="680"/>
      <c r="BK131" s="679">
        <f t="shared" si="7"/>
        <v>273568</v>
      </c>
      <c r="BL131" s="679"/>
      <c r="BM131" s="679"/>
      <c r="BN131" s="679"/>
      <c r="BO131" s="679"/>
      <c r="BP131" s="679"/>
      <c r="BQ131" s="679"/>
      <c r="BR131" s="679"/>
      <c r="BS131" s="679"/>
      <c r="BT131" s="681"/>
    </row>
    <row r="132" spans="1:72" s="2" customFormat="1" ht="18" customHeight="1" x14ac:dyDescent="0.25">
      <c r="A132" s="503" t="s">
        <v>2082</v>
      </c>
      <c r="B132" s="503" t="s">
        <v>1893</v>
      </c>
      <c r="C132" s="498">
        <v>1</v>
      </c>
      <c r="D132" s="503">
        <v>1</v>
      </c>
      <c r="E132" s="499">
        <v>14420.103000000001</v>
      </c>
      <c r="F132" s="679">
        <f t="shared" si="8"/>
        <v>173041.236</v>
      </c>
      <c r="G132" s="679"/>
      <c r="H132" s="679"/>
      <c r="I132" s="679"/>
      <c r="J132" s="679"/>
      <c r="K132" s="679"/>
      <c r="L132" s="679"/>
      <c r="M132" s="679"/>
      <c r="N132" s="721"/>
      <c r="O132" s="722"/>
      <c r="P132" s="722"/>
      <c r="Q132" s="722"/>
      <c r="R132" s="722"/>
      <c r="S132" s="722"/>
      <c r="T132" s="722"/>
      <c r="U132" s="723"/>
      <c r="V132" s="680">
        <f t="shared" si="9"/>
        <v>2403.3505000000005</v>
      </c>
      <c r="W132" s="680"/>
      <c r="X132" s="680"/>
      <c r="Y132" s="680"/>
      <c r="Z132" s="680"/>
      <c r="AA132" s="680"/>
      <c r="AB132" s="680"/>
      <c r="AC132" s="680"/>
      <c r="AD132" s="680">
        <f t="shared" si="10"/>
        <v>24033.505000000001</v>
      </c>
      <c r="AE132" s="680"/>
      <c r="AF132" s="680"/>
      <c r="AG132" s="680"/>
      <c r="AH132" s="680"/>
      <c r="AI132" s="680"/>
      <c r="AJ132" s="680"/>
      <c r="AK132" s="680"/>
      <c r="AL132" s="721"/>
      <c r="AM132" s="722"/>
      <c r="AN132" s="722"/>
      <c r="AO132" s="722"/>
      <c r="AP132" s="722"/>
      <c r="AQ132" s="722"/>
      <c r="AR132" s="722"/>
      <c r="AS132" s="723"/>
      <c r="AT132" s="680"/>
      <c r="AU132" s="680"/>
      <c r="AV132" s="680"/>
      <c r="AW132" s="680"/>
      <c r="AX132" s="680"/>
      <c r="AY132" s="680"/>
      <c r="AZ132" s="680"/>
      <c r="BA132" s="680"/>
      <c r="BB132" s="680"/>
      <c r="BC132" s="680"/>
      <c r="BD132" s="680"/>
      <c r="BE132" s="680"/>
      <c r="BF132" s="680"/>
      <c r="BG132" s="680"/>
      <c r="BH132" s="680"/>
      <c r="BI132" s="680"/>
      <c r="BJ132" s="680"/>
      <c r="BK132" s="679">
        <f t="shared" si="7"/>
        <v>199478.09150000001</v>
      </c>
      <c r="BL132" s="679"/>
      <c r="BM132" s="679"/>
      <c r="BN132" s="679"/>
      <c r="BO132" s="679"/>
      <c r="BP132" s="679"/>
      <c r="BQ132" s="679"/>
      <c r="BR132" s="679"/>
      <c r="BS132" s="679"/>
      <c r="BT132" s="681"/>
    </row>
    <row r="133" spans="1:72" s="2" customFormat="1" ht="18" customHeight="1" x14ac:dyDescent="0.25">
      <c r="A133" s="503" t="s">
        <v>2058</v>
      </c>
      <c r="B133" s="503" t="s">
        <v>1894</v>
      </c>
      <c r="C133" s="498">
        <v>1</v>
      </c>
      <c r="D133" s="503">
        <v>1</v>
      </c>
      <c r="E133" s="499">
        <v>11330.103000000001</v>
      </c>
      <c r="F133" s="679">
        <f t="shared" si="8"/>
        <v>135961.236</v>
      </c>
      <c r="G133" s="679"/>
      <c r="H133" s="679"/>
      <c r="I133" s="679"/>
      <c r="J133" s="679"/>
      <c r="K133" s="679"/>
      <c r="L133" s="679"/>
      <c r="M133" s="679"/>
      <c r="N133" s="721"/>
      <c r="O133" s="722"/>
      <c r="P133" s="722"/>
      <c r="Q133" s="722"/>
      <c r="R133" s="722"/>
      <c r="S133" s="722"/>
      <c r="T133" s="722"/>
      <c r="U133" s="723"/>
      <c r="V133" s="680">
        <f t="shared" si="9"/>
        <v>1888.3505000000002</v>
      </c>
      <c r="W133" s="680"/>
      <c r="X133" s="680"/>
      <c r="Y133" s="680"/>
      <c r="Z133" s="680"/>
      <c r="AA133" s="680"/>
      <c r="AB133" s="680"/>
      <c r="AC133" s="680"/>
      <c r="AD133" s="680">
        <f t="shared" si="10"/>
        <v>18883.505000000001</v>
      </c>
      <c r="AE133" s="680"/>
      <c r="AF133" s="680"/>
      <c r="AG133" s="680"/>
      <c r="AH133" s="680"/>
      <c r="AI133" s="680"/>
      <c r="AJ133" s="680"/>
      <c r="AK133" s="680"/>
      <c r="AL133" s="721"/>
      <c r="AM133" s="722"/>
      <c r="AN133" s="722"/>
      <c r="AO133" s="722"/>
      <c r="AP133" s="722"/>
      <c r="AQ133" s="722"/>
      <c r="AR133" s="722"/>
      <c r="AS133" s="723"/>
      <c r="AT133" s="680"/>
      <c r="AU133" s="680"/>
      <c r="AV133" s="680"/>
      <c r="AW133" s="680"/>
      <c r="AX133" s="680"/>
      <c r="AY133" s="680"/>
      <c r="AZ133" s="680"/>
      <c r="BA133" s="680"/>
      <c r="BB133" s="680"/>
      <c r="BC133" s="680"/>
      <c r="BD133" s="680"/>
      <c r="BE133" s="680"/>
      <c r="BF133" s="680"/>
      <c r="BG133" s="680"/>
      <c r="BH133" s="680"/>
      <c r="BI133" s="680"/>
      <c r="BJ133" s="680"/>
      <c r="BK133" s="679">
        <f t="shared" si="7"/>
        <v>156733.09150000001</v>
      </c>
      <c r="BL133" s="679"/>
      <c r="BM133" s="679"/>
      <c r="BN133" s="679"/>
      <c r="BO133" s="679"/>
      <c r="BP133" s="679"/>
      <c r="BQ133" s="679"/>
      <c r="BR133" s="679"/>
      <c r="BS133" s="679"/>
      <c r="BT133" s="681"/>
    </row>
    <row r="134" spans="1:72" s="2" customFormat="1" x14ac:dyDescent="0.25">
      <c r="A134" s="503" t="s">
        <v>2082</v>
      </c>
      <c r="B134" s="503" t="s">
        <v>1894</v>
      </c>
      <c r="C134" s="498">
        <v>1</v>
      </c>
      <c r="D134" s="503">
        <v>1</v>
      </c>
      <c r="E134" s="499">
        <v>14420.103000000001</v>
      </c>
      <c r="F134" s="679">
        <f t="shared" si="8"/>
        <v>173041.236</v>
      </c>
      <c r="G134" s="679"/>
      <c r="H134" s="679"/>
      <c r="I134" s="679"/>
      <c r="J134" s="679"/>
      <c r="K134" s="679"/>
      <c r="L134" s="679"/>
      <c r="M134" s="679"/>
      <c r="N134" s="721"/>
      <c r="O134" s="722"/>
      <c r="P134" s="722"/>
      <c r="Q134" s="722"/>
      <c r="R134" s="722"/>
      <c r="S134" s="722"/>
      <c r="T134" s="722"/>
      <c r="U134" s="723"/>
      <c r="V134" s="680">
        <f t="shared" si="9"/>
        <v>2403.3505000000005</v>
      </c>
      <c r="W134" s="680"/>
      <c r="X134" s="680"/>
      <c r="Y134" s="680"/>
      <c r="Z134" s="680"/>
      <c r="AA134" s="680"/>
      <c r="AB134" s="680"/>
      <c r="AC134" s="680"/>
      <c r="AD134" s="680">
        <f t="shared" si="10"/>
        <v>24033.505000000001</v>
      </c>
      <c r="AE134" s="680"/>
      <c r="AF134" s="680"/>
      <c r="AG134" s="680"/>
      <c r="AH134" s="680"/>
      <c r="AI134" s="680"/>
      <c r="AJ134" s="680"/>
      <c r="AK134" s="680"/>
      <c r="AL134" s="721"/>
      <c r="AM134" s="722"/>
      <c r="AN134" s="722"/>
      <c r="AO134" s="722"/>
      <c r="AP134" s="722"/>
      <c r="AQ134" s="722"/>
      <c r="AR134" s="722"/>
      <c r="AS134" s="723"/>
      <c r="AT134" s="680"/>
      <c r="AU134" s="680"/>
      <c r="AV134" s="680"/>
      <c r="AW134" s="680"/>
      <c r="AX134" s="680"/>
      <c r="AY134" s="680"/>
      <c r="AZ134" s="680"/>
      <c r="BA134" s="680"/>
      <c r="BB134" s="680"/>
      <c r="BC134" s="680"/>
      <c r="BD134" s="680"/>
      <c r="BE134" s="680"/>
      <c r="BF134" s="680"/>
      <c r="BG134" s="680"/>
      <c r="BH134" s="680"/>
      <c r="BI134" s="680"/>
      <c r="BJ134" s="680"/>
      <c r="BK134" s="679">
        <f t="shared" si="7"/>
        <v>199478.09150000001</v>
      </c>
      <c r="BL134" s="679"/>
      <c r="BM134" s="679"/>
      <c r="BN134" s="679"/>
      <c r="BO134" s="679"/>
      <c r="BP134" s="679"/>
      <c r="BQ134" s="679"/>
      <c r="BR134" s="679"/>
      <c r="BS134" s="679"/>
      <c r="BT134" s="681"/>
    </row>
    <row r="135" spans="1:72" s="2" customFormat="1" ht="18" customHeight="1" x14ac:dyDescent="0.25">
      <c r="A135" s="503" t="s">
        <v>2092</v>
      </c>
      <c r="B135" s="503" t="s">
        <v>1894</v>
      </c>
      <c r="C135" s="498">
        <v>1</v>
      </c>
      <c r="D135" s="503">
        <v>1</v>
      </c>
      <c r="E135" s="499">
        <v>19570.206000000002</v>
      </c>
      <c r="F135" s="679">
        <f t="shared" si="8"/>
        <v>234842.47200000001</v>
      </c>
      <c r="G135" s="679"/>
      <c r="H135" s="679"/>
      <c r="I135" s="679"/>
      <c r="J135" s="679"/>
      <c r="K135" s="679"/>
      <c r="L135" s="679"/>
      <c r="M135" s="679"/>
      <c r="N135" s="721"/>
      <c r="O135" s="722"/>
      <c r="P135" s="722"/>
      <c r="Q135" s="722"/>
      <c r="R135" s="722"/>
      <c r="S135" s="722"/>
      <c r="T135" s="722"/>
      <c r="U135" s="723"/>
      <c r="V135" s="680">
        <f t="shared" si="9"/>
        <v>3261.7010000000005</v>
      </c>
      <c r="W135" s="680"/>
      <c r="X135" s="680"/>
      <c r="Y135" s="680"/>
      <c r="Z135" s="680"/>
      <c r="AA135" s="680"/>
      <c r="AB135" s="680"/>
      <c r="AC135" s="680"/>
      <c r="AD135" s="680">
        <f t="shared" si="10"/>
        <v>32617.010000000006</v>
      </c>
      <c r="AE135" s="680"/>
      <c r="AF135" s="680"/>
      <c r="AG135" s="680"/>
      <c r="AH135" s="680"/>
      <c r="AI135" s="680"/>
      <c r="AJ135" s="680"/>
      <c r="AK135" s="680"/>
      <c r="AL135" s="721"/>
      <c r="AM135" s="722"/>
      <c r="AN135" s="722"/>
      <c r="AO135" s="722"/>
      <c r="AP135" s="722"/>
      <c r="AQ135" s="722"/>
      <c r="AR135" s="722"/>
      <c r="AS135" s="723"/>
      <c r="AT135" s="680"/>
      <c r="AU135" s="680"/>
      <c r="AV135" s="680"/>
      <c r="AW135" s="680"/>
      <c r="AX135" s="680"/>
      <c r="AY135" s="680"/>
      <c r="AZ135" s="680"/>
      <c r="BA135" s="680"/>
      <c r="BB135" s="680"/>
      <c r="BC135" s="680"/>
      <c r="BD135" s="680"/>
      <c r="BE135" s="680"/>
      <c r="BF135" s="680"/>
      <c r="BG135" s="680"/>
      <c r="BH135" s="680"/>
      <c r="BI135" s="680"/>
      <c r="BJ135" s="680"/>
      <c r="BK135" s="679">
        <f t="shared" si="7"/>
        <v>270721.18300000002</v>
      </c>
      <c r="BL135" s="679"/>
      <c r="BM135" s="679"/>
      <c r="BN135" s="679"/>
      <c r="BO135" s="679"/>
      <c r="BP135" s="679"/>
      <c r="BQ135" s="679"/>
      <c r="BR135" s="679"/>
      <c r="BS135" s="679"/>
      <c r="BT135" s="681"/>
    </row>
    <row r="136" spans="1:72" s="2" customFormat="1" ht="18" customHeight="1" x14ac:dyDescent="0.25">
      <c r="A136" s="503" t="s">
        <v>2010</v>
      </c>
      <c r="B136" s="503" t="s">
        <v>1896</v>
      </c>
      <c r="C136" s="498">
        <v>1</v>
      </c>
      <c r="D136" s="503">
        <v>3</v>
      </c>
      <c r="E136" s="499">
        <v>27485.550000000003</v>
      </c>
      <c r="F136" s="679">
        <f t="shared" si="8"/>
        <v>329826.60000000003</v>
      </c>
      <c r="G136" s="679"/>
      <c r="H136" s="679"/>
      <c r="I136" s="679"/>
      <c r="J136" s="679"/>
      <c r="K136" s="679"/>
      <c r="L136" s="679"/>
      <c r="M136" s="679"/>
      <c r="N136" s="721"/>
      <c r="O136" s="722"/>
      <c r="P136" s="722"/>
      <c r="Q136" s="722"/>
      <c r="R136" s="722"/>
      <c r="S136" s="722"/>
      <c r="T136" s="722"/>
      <c r="U136" s="723"/>
      <c r="V136" s="680">
        <f t="shared" si="9"/>
        <v>4580.9250000000002</v>
      </c>
      <c r="W136" s="680"/>
      <c r="X136" s="680"/>
      <c r="Y136" s="680"/>
      <c r="Z136" s="680"/>
      <c r="AA136" s="680"/>
      <c r="AB136" s="680"/>
      <c r="AC136" s="680"/>
      <c r="AD136" s="680">
        <f t="shared" si="10"/>
        <v>45809.25</v>
      </c>
      <c r="AE136" s="680"/>
      <c r="AF136" s="680"/>
      <c r="AG136" s="680"/>
      <c r="AH136" s="680"/>
      <c r="AI136" s="680"/>
      <c r="AJ136" s="680"/>
      <c r="AK136" s="680"/>
      <c r="AL136" s="721"/>
      <c r="AM136" s="722"/>
      <c r="AN136" s="722"/>
      <c r="AO136" s="722"/>
      <c r="AP136" s="722"/>
      <c r="AQ136" s="722"/>
      <c r="AR136" s="722"/>
      <c r="AS136" s="723"/>
      <c r="AT136" s="680"/>
      <c r="AU136" s="680"/>
      <c r="AV136" s="680"/>
      <c r="AW136" s="680"/>
      <c r="AX136" s="680"/>
      <c r="AY136" s="680"/>
      <c r="AZ136" s="680"/>
      <c r="BA136" s="680"/>
      <c r="BB136" s="680"/>
      <c r="BC136" s="680"/>
      <c r="BD136" s="680"/>
      <c r="BE136" s="680"/>
      <c r="BF136" s="680"/>
      <c r="BG136" s="680"/>
      <c r="BH136" s="680"/>
      <c r="BI136" s="680"/>
      <c r="BJ136" s="680"/>
      <c r="BK136" s="679">
        <f t="shared" ref="BK136:BK199" si="11">F136+V136+AD136</f>
        <v>380216.77500000002</v>
      </c>
      <c r="BL136" s="679"/>
      <c r="BM136" s="679"/>
      <c r="BN136" s="679"/>
      <c r="BO136" s="679"/>
      <c r="BP136" s="679"/>
      <c r="BQ136" s="679"/>
      <c r="BR136" s="679"/>
      <c r="BS136" s="679"/>
      <c r="BT136" s="681"/>
    </row>
    <row r="137" spans="1:72" s="2" customFormat="1" ht="18" customHeight="1" x14ac:dyDescent="0.25">
      <c r="A137" s="503" t="s">
        <v>2037</v>
      </c>
      <c r="B137" s="503" t="s">
        <v>1896</v>
      </c>
      <c r="C137" s="498">
        <v>1</v>
      </c>
      <c r="D137" s="503">
        <v>2</v>
      </c>
      <c r="E137" s="499">
        <v>19776</v>
      </c>
      <c r="F137" s="679">
        <f t="shared" si="8"/>
        <v>237312</v>
      </c>
      <c r="G137" s="679"/>
      <c r="H137" s="679"/>
      <c r="I137" s="679"/>
      <c r="J137" s="679"/>
      <c r="K137" s="679"/>
      <c r="L137" s="679"/>
      <c r="M137" s="679"/>
      <c r="N137" s="721"/>
      <c r="O137" s="722"/>
      <c r="P137" s="722"/>
      <c r="Q137" s="722"/>
      <c r="R137" s="722"/>
      <c r="S137" s="722"/>
      <c r="T137" s="722"/>
      <c r="U137" s="723"/>
      <c r="V137" s="680">
        <f t="shared" si="9"/>
        <v>3296</v>
      </c>
      <c r="W137" s="680"/>
      <c r="X137" s="680"/>
      <c r="Y137" s="680"/>
      <c r="Z137" s="680"/>
      <c r="AA137" s="680"/>
      <c r="AB137" s="680"/>
      <c r="AC137" s="680"/>
      <c r="AD137" s="680">
        <f t="shared" si="10"/>
        <v>32960</v>
      </c>
      <c r="AE137" s="680"/>
      <c r="AF137" s="680"/>
      <c r="AG137" s="680"/>
      <c r="AH137" s="680"/>
      <c r="AI137" s="680"/>
      <c r="AJ137" s="680"/>
      <c r="AK137" s="680"/>
      <c r="AL137" s="721"/>
      <c r="AM137" s="722"/>
      <c r="AN137" s="722"/>
      <c r="AO137" s="722"/>
      <c r="AP137" s="722"/>
      <c r="AQ137" s="722"/>
      <c r="AR137" s="722"/>
      <c r="AS137" s="723"/>
      <c r="AT137" s="680"/>
      <c r="AU137" s="680"/>
      <c r="AV137" s="680"/>
      <c r="AW137" s="680"/>
      <c r="AX137" s="680"/>
      <c r="AY137" s="680"/>
      <c r="AZ137" s="680"/>
      <c r="BA137" s="680"/>
      <c r="BB137" s="680"/>
      <c r="BC137" s="680"/>
      <c r="BD137" s="680"/>
      <c r="BE137" s="680"/>
      <c r="BF137" s="680"/>
      <c r="BG137" s="680"/>
      <c r="BH137" s="680"/>
      <c r="BI137" s="680"/>
      <c r="BJ137" s="680"/>
      <c r="BK137" s="679">
        <f t="shared" si="11"/>
        <v>273568</v>
      </c>
      <c r="BL137" s="679"/>
      <c r="BM137" s="679"/>
      <c r="BN137" s="679"/>
      <c r="BO137" s="679"/>
      <c r="BP137" s="679"/>
      <c r="BQ137" s="679"/>
      <c r="BR137" s="679"/>
      <c r="BS137" s="679"/>
      <c r="BT137" s="681"/>
    </row>
    <row r="138" spans="1:72" s="2" customFormat="1" ht="18" customHeight="1" x14ac:dyDescent="0.25">
      <c r="A138" s="503" t="s">
        <v>2057</v>
      </c>
      <c r="B138" s="503" t="s">
        <v>1896</v>
      </c>
      <c r="C138" s="498">
        <v>1</v>
      </c>
      <c r="D138" s="503">
        <v>1</v>
      </c>
      <c r="E138" s="499">
        <v>11330.103000000001</v>
      </c>
      <c r="F138" s="679">
        <f t="shared" si="8"/>
        <v>135961.236</v>
      </c>
      <c r="G138" s="679"/>
      <c r="H138" s="679"/>
      <c r="I138" s="679"/>
      <c r="J138" s="679"/>
      <c r="K138" s="679"/>
      <c r="L138" s="679"/>
      <c r="M138" s="679"/>
      <c r="N138" s="721"/>
      <c r="O138" s="722"/>
      <c r="P138" s="722"/>
      <c r="Q138" s="722"/>
      <c r="R138" s="722"/>
      <c r="S138" s="722"/>
      <c r="T138" s="722"/>
      <c r="U138" s="723"/>
      <c r="V138" s="680">
        <f t="shared" si="9"/>
        <v>1888.3505000000002</v>
      </c>
      <c r="W138" s="680"/>
      <c r="X138" s="680"/>
      <c r="Y138" s="680"/>
      <c r="Z138" s="680"/>
      <c r="AA138" s="680"/>
      <c r="AB138" s="680"/>
      <c r="AC138" s="680"/>
      <c r="AD138" s="680">
        <f t="shared" si="10"/>
        <v>18883.505000000001</v>
      </c>
      <c r="AE138" s="680"/>
      <c r="AF138" s="680"/>
      <c r="AG138" s="680"/>
      <c r="AH138" s="680"/>
      <c r="AI138" s="680"/>
      <c r="AJ138" s="680"/>
      <c r="AK138" s="680"/>
      <c r="AL138" s="721"/>
      <c r="AM138" s="722"/>
      <c r="AN138" s="722"/>
      <c r="AO138" s="722"/>
      <c r="AP138" s="722"/>
      <c r="AQ138" s="722"/>
      <c r="AR138" s="722"/>
      <c r="AS138" s="723"/>
      <c r="AT138" s="680"/>
      <c r="AU138" s="680"/>
      <c r="AV138" s="680"/>
      <c r="AW138" s="680"/>
      <c r="AX138" s="680"/>
      <c r="AY138" s="680"/>
      <c r="AZ138" s="680"/>
      <c r="BA138" s="680"/>
      <c r="BB138" s="680"/>
      <c r="BC138" s="680"/>
      <c r="BD138" s="680"/>
      <c r="BE138" s="680"/>
      <c r="BF138" s="680"/>
      <c r="BG138" s="680"/>
      <c r="BH138" s="680"/>
      <c r="BI138" s="680"/>
      <c r="BJ138" s="680"/>
      <c r="BK138" s="679">
        <f t="shared" si="11"/>
        <v>156733.09150000001</v>
      </c>
      <c r="BL138" s="679"/>
      <c r="BM138" s="679"/>
      <c r="BN138" s="679"/>
      <c r="BO138" s="679"/>
      <c r="BP138" s="679"/>
      <c r="BQ138" s="679"/>
      <c r="BR138" s="679"/>
      <c r="BS138" s="679"/>
      <c r="BT138" s="681"/>
    </row>
    <row r="139" spans="1:72" s="2" customFormat="1" ht="24" customHeight="1" x14ac:dyDescent="0.25">
      <c r="A139" s="503" t="s">
        <v>2091</v>
      </c>
      <c r="B139" s="503" t="s">
        <v>1896</v>
      </c>
      <c r="C139" s="498">
        <v>1</v>
      </c>
      <c r="D139" s="503">
        <v>1</v>
      </c>
      <c r="E139" s="499">
        <v>19570.206000000002</v>
      </c>
      <c r="F139" s="679">
        <f t="shared" ref="F139:F202" si="12">E139*12</f>
        <v>234842.47200000001</v>
      </c>
      <c r="G139" s="679"/>
      <c r="H139" s="679"/>
      <c r="I139" s="679"/>
      <c r="J139" s="679"/>
      <c r="K139" s="679"/>
      <c r="L139" s="679"/>
      <c r="M139" s="679"/>
      <c r="N139" s="721"/>
      <c r="O139" s="722"/>
      <c r="P139" s="722"/>
      <c r="Q139" s="722"/>
      <c r="R139" s="722"/>
      <c r="S139" s="722"/>
      <c r="T139" s="722"/>
      <c r="U139" s="723"/>
      <c r="V139" s="680">
        <f t="shared" ref="V139:V202" si="13">E139/30*5</f>
        <v>3261.7010000000005</v>
      </c>
      <c r="W139" s="680"/>
      <c r="X139" s="680"/>
      <c r="Y139" s="680"/>
      <c r="Z139" s="680"/>
      <c r="AA139" s="680"/>
      <c r="AB139" s="680"/>
      <c r="AC139" s="680"/>
      <c r="AD139" s="680">
        <f t="shared" ref="AD139:AD202" si="14">E139/30*50</f>
        <v>32617.010000000006</v>
      </c>
      <c r="AE139" s="680"/>
      <c r="AF139" s="680"/>
      <c r="AG139" s="680"/>
      <c r="AH139" s="680"/>
      <c r="AI139" s="680"/>
      <c r="AJ139" s="680"/>
      <c r="AK139" s="680"/>
      <c r="AL139" s="721"/>
      <c r="AM139" s="722"/>
      <c r="AN139" s="722"/>
      <c r="AO139" s="722"/>
      <c r="AP139" s="722"/>
      <c r="AQ139" s="722"/>
      <c r="AR139" s="722"/>
      <c r="AS139" s="723"/>
      <c r="AT139" s="680"/>
      <c r="AU139" s="680"/>
      <c r="AV139" s="680"/>
      <c r="AW139" s="680"/>
      <c r="AX139" s="680"/>
      <c r="AY139" s="680"/>
      <c r="AZ139" s="680"/>
      <c r="BA139" s="680"/>
      <c r="BB139" s="680"/>
      <c r="BC139" s="680"/>
      <c r="BD139" s="680"/>
      <c r="BE139" s="680"/>
      <c r="BF139" s="680"/>
      <c r="BG139" s="680"/>
      <c r="BH139" s="680"/>
      <c r="BI139" s="680"/>
      <c r="BJ139" s="680"/>
      <c r="BK139" s="679">
        <f t="shared" si="11"/>
        <v>270721.18300000002</v>
      </c>
      <c r="BL139" s="679"/>
      <c r="BM139" s="679"/>
      <c r="BN139" s="679"/>
      <c r="BO139" s="679"/>
      <c r="BP139" s="679"/>
      <c r="BQ139" s="679"/>
      <c r="BR139" s="679"/>
      <c r="BS139" s="679"/>
      <c r="BT139" s="681"/>
    </row>
    <row r="140" spans="1:72" s="2" customFormat="1" ht="24.75" customHeight="1" x14ac:dyDescent="0.25">
      <c r="A140" s="503" t="s">
        <v>1994</v>
      </c>
      <c r="B140" s="503" t="s">
        <v>1921</v>
      </c>
      <c r="C140" s="498">
        <v>1</v>
      </c>
      <c r="D140" s="503">
        <v>1</v>
      </c>
      <c r="E140" s="499">
        <v>8343</v>
      </c>
      <c r="F140" s="679">
        <f t="shared" si="12"/>
        <v>100116</v>
      </c>
      <c r="G140" s="679"/>
      <c r="H140" s="679"/>
      <c r="I140" s="679"/>
      <c r="J140" s="679"/>
      <c r="K140" s="679"/>
      <c r="L140" s="679"/>
      <c r="M140" s="679"/>
      <c r="N140" s="721"/>
      <c r="O140" s="722"/>
      <c r="P140" s="722"/>
      <c r="Q140" s="722"/>
      <c r="R140" s="722"/>
      <c r="S140" s="722"/>
      <c r="T140" s="722"/>
      <c r="U140" s="723"/>
      <c r="V140" s="680">
        <f t="shared" si="13"/>
        <v>1390.5</v>
      </c>
      <c r="W140" s="680"/>
      <c r="X140" s="680"/>
      <c r="Y140" s="680"/>
      <c r="Z140" s="680"/>
      <c r="AA140" s="680"/>
      <c r="AB140" s="680"/>
      <c r="AC140" s="680"/>
      <c r="AD140" s="680">
        <f t="shared" si="14"/>
        <v>13905.000000000002</v>
      </c>
      <c r="AE140" s="680"/>
      <c r="AF140" s="680"/>
      <c r="AG140" s="680"/>
      <c r="AH140" s="680"/>
      <c r="AI140" s="680"/>
      <c r="AJ140" s="680"/>
      <c r="AK140" s="680"/>
      <c r="AL140" s="721"/>
      <c r="AM140" s="722"/>
      <c r="AN140" s="722"/>
      <c r="AO140" s="722"/>
      <c r="AP140" s="722"/>
      <c r="AQ140" s="722"/>
      <c r="AR140" s="722"/>
      <c r="AS140" s="723"/>
      <c r="AT140" s="680"/>
      <c r="AU140" s="680"/>
      <c r="AV140" s="680"/>
      <c r="AW140" s="680"/>
      <c r="AX140" s="680"/>
      <c r="AY140" s="680"/>
      <c r="AZ140" s="680"/>
      <c r="BA140" s="680"/>
      <c r="BB140" s="680"/>
      <c r="BC140" s="680"/>
      <c r="BD140" s="680"/>
      <c r="BE140" s="680"/>
      <c r="BF140" s="680"/>
      <c r="BG140" s="680"/>
      <c r="BH140" s="680"/>
      <c r="BI140" s="680"/>
      <c r="BJ140" s="680"/>
      <c r="BK140" s="679">
        <f t="shared" si="11"/>
        <v>115411.5</v>
      </c>
      <c r="BL140" s="679"/>
      <c r="BM140" s="679"/>
      <c r="BN140" s="679"/>
      <c r="BO140" s="679"/>
      <c r="BP140" s="679"/>
      <c r="BQ140" s="679"/>
      <c r="BR140" s="679"/>
      <c r="BS140" s="679"/>
      <c r="BT140" s="681"/>
    </row>
    <row r="141" spans="1:72" s="2" customFormat="1" ht="18" customHeight="1" x14ac:dyDescent="0.25">
      <c r="A141" s="503" t="s">
        <v>2040</v>
      </c>
      <c r="B141" s="503" t="s">
        <v>1921</v>
      </c>
      <c r="C141" s="498">
        <v>1</v>
      </c>
      <c r="D141" s="503">
        <v>1</v>
      </c>
      <c r="E141" s="499">
        <v>10315.347</v>
      </c>
      <c r="F141" s="679">
        <f t="shared" si="12"/>
        <v>123784.16399999999</v>
      </c>
      <c r="G141" s="679"/>
      <c r="H141" s="679"/>
      <c r="I141" s="679"/>
      <c r="J141" s="679"/>
      <c r="K141" s="679"/>
      <c r="L141" s="679"/>
      <c r="M141" s="679"/>
      <c r="N141" s="721"/>
      <c r="O141" s="722"/>
      <c r="P141" s="722"/>
      <c r="Q141" s="722"/>
      <c r="R141" s="722"/>
      <c r="S141" s="722"/>
      <c r="T141" s="722"/>
      <c r="U141" s="723"/>
      <c r="V141" s="680">
        <f t="shared" si="13"/>
        <v>1719.2245</v>
      </c>
      <c r="W141" s="680"/>
      <c r="X141" s="680"/>
      <c r="Y141" s="680"/>
      <c r="Z141" s="680"/>
      <c r="AA141" s="680"/>
      <c r="AB141" s="680"/>
      <c r="AC141" s="680"/>
      <c r="AD141" s="680">
        <f t="shared" si="14"/>
        <v>17192.244999999999</v>
      </c>
      <c r="AE141" s="680"/>
      <c r="AF141" s="680"/>
      <c r="AG141" s="680"/>
      <c r="AH141" s="680"/>
      <c r="AI141" s="680"/>
      <c r="AJ141" s="680"/>
      <c r="AK141" s="680"/>
      <c r="AL141" s="721"/>
      <c r="AM141" s="722"/>
      <c r="AN141" s="722"/>
      <c r="AO141" s="722"/>
      <c r="AP141" s="722"/>
      <c r="AQ141" s="722"/>
      <c r="AR141" s="722"/>
      <c r="AS141" s="723"/>
      <c r="AT141" s="680"/>
      <c r="AU141" s="680"/>
      <c r="AV141" s="680"/>
      <c r="AW141" s="680"/>
      <c r="AX141" s="680"/>
      <c r="AY141" s="680"/>
      <c r="AZ141" s="680"/>
      <c r="BA141" s="680"/>
      <c r="BB141" s="680"/>
      <c r="BC141" s="680"/>
      <c r="BD141" s="680"/>
      <c r="BE141" s="680"/>
      <c r="BF141" s="680"/>
      <c r="BG141" s="680"/>
      <c r="BH141" s="680"/>
      <c r="BI141" s="680"/>
      <c r="BJ141" s="680"/>
      <c r="BK141" s="679">
        <f t="shared" si="11"/>
        <v>142695.6335</v>
      </c>
      <c r="BL141" s="679"/>
      <c r="BM141" s="679"/>
      <c r="BN141" s="679"/>
      <c r="BO141" s="679"/>
      <c r="BP141" s="679"/>
      <c r="BQ141" s="679"/>
      <c r="BR141" s="679"/>
      <c r="BS141" s="679"/>
      <c r="BT141" s="681"/>
    </row>
    <row r="142" spans="1:72" s="2" customFormat="1" ht="18" customHeight="1" x14ac:dyDescent="0.25">
      <c r="A142" s="503" t="s">
        <v>2076</v>
      </c>
      <c r="B142" s="503" t="s">
        <v>1921</v>
      </c>
      <c r="C142" s="498">
        <v>1</v>
      </c>
      <c r="D142" s="503">
        <v>1</v>
      </c>
      <c r="E142" s="499">
        <v>12926.706</v>
      </c>
      <c r="F142" s="679">
        <f t="shared" si="12"/>
        <v>155120.47200000001</v>
      </c>
      <c r="G142" s="679"/>
      <c r="H142" s="679"/>
      <c r="I142" s="679"/>
      <c r="J142" s="679"/>
      <c r="K142" s="679"/>
      <c r="L142" s="679"/>
      <c r="M142" s="679"/>
      <c r="N142" s="721"/>
      <c r="O142" s="722"/>
      <c r="P142" s="722"/>
      <c r="Q142" s="722"/>
      <c r="R142" s="722"/>
      <c r="S142" s="722"/>
      <c r="T142" s="722"/>
      <c r="U142" s="723"/>
      <c r="V142" s="680">
        <f t="shared" si="13"/>
        <v>2154.451</v>
      </c>
      <c r="W142" s="680"/>
      <c r="X142" s="680"/>
      <c r="Y142" s="680"/>
      <c r="Z142" s="680"/>
      <c r="AA142" s="680"/>
      <c r="AB142" s="680"/>
      <c r="AC142" s="680"/>
      <c r="AD142" s="680">
        <f t="shared" si="14"/>
        <v>21544.51</v>
      </c>
      <c r="AE142" s="680"/>
      <c r="AF142" s="680"/>
      <c r="AG142" s="680"/>
      <c r="AH142" s="680"/>
      <c r="AI142" s="680"/>
      <c r="AJ142" s="680"/>
      <c r="AK142" s="680"/>
      <c r="AL142" s="721"/>
      <c r="AM142" s="722"/>
      <c r="AN142" s="722"/>
      <c r="AO142" s="722"/>
      <c r="AP142" s="722"/>
      <c r="AQ142" s="722"/>
      <c r="AR142" s="722"/>
      <c r="AS142" s="723"/>
      <c r="AT142" s="680"/>
      <c r="AU142" s="680"/>
      <c r="AV142" s="680"/>
      <c r="AW142" s="680"/>
      <c r="AX142" s="680"/>
      <c r="AY142" s="680"/>
      <c r="AZ142" s="680"/>
      <c r="BA142" s="680"/>
      <c r="BB142" s="680"/>
      <c r="BC142" s="680"/>
      <c r="BD142" s="680"/>
      <c r="BE142" s="680"/>
      <c r="BF142" s="680"/>
      <c r="BG142" s="680"/>
      <c r="BH142" s="680"/>
      <c r="BI142" s="680"/>
      <c r="BJ142" s="680"/>
      <c r="BK142" s="679">
        <f t="shared" si="11"/>
        <v>178819.43300000002</v>
      </c>
      <c r="BL142" s="679"/>
      <c r="BM142" s="679"/>
      <c r="BN142" s="679"/>
      <c r="BO142" s="679"/>
      <c r="BP142" s="679"/>
      <c r="BQ142" s="679"/>
      <c r="BR142" s="679"/>
      <c r="BS142" s="679"/>
      <c r="BT142" s="681"/>
    </row>
    <row r="143" spans="1:72" s="2" customFormat="1" x14ac:dyDescent="0.25">
      <c r="A143" s="503" t="s">
        <v>2086</v>
      </c>
      <c r="B143" s="503" t="s">
        <v>1921</v>
      </c>
      <c r="C143" s="498">
        <v>1</v>
      </c>
      <c r="D143" s="503">
        <v>1</v>
      </c>
      <c r="E143" s="499">
        <v>16995</v>
      </c>
      <c r="F143" s="679">
        <f t="shared" si="12"/>
        <v>203940</v>
      </c>
      <c r="G143" s="679"/>
      <c r="H143" s="679"/>
      <c r="I143" s="679"/>
      <c r="J143" s="679"/>
      <c r="K143" s="679"/>
      <c r="L143" s="679"/>
      <c r="M143" s="679"/>
      <c r="N143" s="721"/>
      <c r="O143" s="722"/>
      <c r="P143" s="722"/>
      <c r="Q143" s="722"/>
      <c r="R143" s="722"/>
      <c r="S143" s="722"/>
      <c r="T143" s="722"/>
      <c r="U143" s="723"/>
      <c r="V143" s="680">
        <f t="shared" si="13"/>
        <v>2832.5</v>
      </c>
      <c r="W143" s="680"/>
      <c r="X143" s="680"/>
      <c r="Y143" s="680"/>
      <c r="Z143" s="680"/>
      <c r="AA143" s="680"/>
      <c r="AB143" s="680"/>
      <c r="AC143" s="680"/>
      <c r="AD143" s="680">
        <f t="shared" si="14"/>
        <v>28325</v>
      </c>
      <c r="AE143" s="680"/>
      <c r="AF143" s="680"/>
      <c r="AG143" s="680"/>
      <c r="AH143" s="680"/>
      <c r="AI143" s="680"/>
      <c r="AJ143" s="680"/>
      <c r="AK143" s="680"/>
      <c r="AL143" s="721"/>
      <c r="AM143" s="722"/>
      <c r="AN143" s="722"/>
      <c r="AO143" s="722"/>
      <c r="AP143" s="722"/>
      <c r="AQ143" s="722"/>
      <c r="AR143" s="722"/>
      <c r="AS143" s="723"/>
      <c r="AT143" s="680"/>
      <c r="AU143" s="680"/>
      <c r="AV143" s="680"/>
      <c r="AW143" s="680"/>
      <c r="AX143" s="680"/>
      <c r="AY143" s="680"/>
      <c r="AZ143" s="680"/>
      <c r="BA143" s="680"/>
      <c r="BB143" s="680"/>
      <c r="BC143" s="680"/>
      <c r="BD143" s="680"/>
      <c r="BE143" s="680"/>
      <c r="BF143" s="680"/>
      <c r="BG143" s="680"/>
      <c r="BH143" s="680"/>
      <c r="BI143" s="680"/>
      <c r="BJ143" s="680"/>
      <c r="BK143" s="679">
        <f t="shared" si="11"/>
        <v>235097.5</v>
      </c>
      <c r="BL143" s="679"/>
      <c r="BM143" s="679"/>
      <c r="BN143" s="679"/>
      <c r="BO143" s="679"/>
      <c r="BP143" s="679"/>
      <c r="BQ143" s="679"/>
      <c r="BR143" s="679"/>
      <c r="BS143" s="679"/>
      <c r="BT143" s="681"/>
    </row>
    <row r="144" spans="1:72" s="2" customFormat="1" ht="18" customHeight="1" x14ac:dyDescent="0.25">
      <c r="A144" s="503" t="s">
        <v>2091</v>
      </c>
      <c r="B144" s="503" t="s">
        <v>1921</v>
      </c>
      <c r="C144" s="498">
        <v>1</v>
      </c>
      <c r="D144" s="503">
        <v>1</v>
      </c>
      <c r="E144" s="499">
        <v>19570.206000000002</v>
      </c>
      <c r="F144" s="679">
        <f t="shared" si="12"/>
        <v>234842.47200000001</v>
      </c>
      <c r="G144" s="679"/>
      <c r="H144" s="679"/>
      <c r="I144" s="679"/>
      <c r="J144" s="679"/>
      <c r="K144" s="679"/>
      <c r="L144" s="679"/>
      <c r="M144" s="679"/>
      <c r="N144" s="721"/>
      <c r="O144" s="722"/>
      <c r="P144" s="722"/>
      <c r="Q144" s="722"/>
      <c r="R144" s="722"/>
      <c r="S144" s="722"/>
      <c r="T144" s="722"/>
      <c r="U144" s="723"/>
      <c r="V144" s="680">
        <f t="shared" si="13"/>
        <v>3261.7010000000005</v>
      </c>
      <c r="W144" s="680"/>
      <c r="X144" s="680"/>
      <c r="Y144" s="680"/>
      <c r="Z144" s="680"/>
      <c r="AA144" s="680"/>
      <c r="AB144" s="680"/>
      <c r="AC144" s="680"/>
      <c r="AD144" s="680">
        <f t="shared" si="14"/>
        <v>32617.010000000006</v>
      </c>
      <c r="AE144" s="680"/>
      <c r="AF144" s="680"/>
      <c r="AG144" s="680"/>
      <c r="AH144" s="680"/>
      <c r="AI144" s="680"/>
      <c r="AJ144" s="680"/>
      <c r="AK144" s="680"/>
      <c r="AL144" s="721"/>
      <c r="AM144" s="722"/>
      <c r="AN144" s="722"/>
      <c r="AO144" s="722"/>
      <c r="AP144" s="722"/>
      <c r="AQ144" s="722"/>
      <c r="AR144" s="722"/>
      <c r="AS144" s="723"/>
      <c r="AT144" s="680"/>
      <c r="AU144" s="680"/>
      <c r="AV144" s="680"/>
      <c r="AW144" s="680"/>
      <c r="AX144" s="680"/>
      <c r="AY144" s="680"/>
      <c r="AZ144" s="680"/>
      <c r="BA144" s="680"/>
      <c r="BB144" s="680"/>
      <c r="BC144" s="680"/>
      <c r="BD144" s="680"/>
      <c r="BE144" s="680"/>
      <c r="BF144" s="680"/>
      <c r="BG144" s="680"/>
      <c r="BH144" s="680"/>
      <c r="BI144" s="680"/>
      <c r="BJ144" s="680"/>
      <c r="BK144" s="679">
        <f t="shared" si="11"/>
        <v>270721.18300000002</v>
      </c>
      <c r="BL144" s="679"/>
      <c r="BM144" s="679"/>
      <c r="BN144" s="679"/>
      <c r="BO144" s="679"/>
      <c r="BP144" s="679"/>
      <c r="BQ144" s="679"/>
      <c r="BR144" s="679"/>
      <c r="BS144" s="679"/>
      <c r="BT144" s="681"/>
    </row>
    <row r="145" spans="1:72" s="2" customFormat="1" ht="18" customHeight="1" x14ac:dyDescent="0.25">
      <c r="A145" s="503" t="s">
        <v>2009</v>
      </c>
      <c r="B145" s="503" t="s">
        <v>1920</v>
      </c>
      <c r="C145" s="498">
        <v>1</v>
      </c>
      <c r="D145" s="503">
        <v>1</v>
      </c>
      <c r="E145" s="499">
        <v>9022.7999999999993</v>
      </c>
      <c r="F145" s="679">
        <f t="shared" si="12"/>
        <v>108273.59999999999</v>
      </c>
      <c r="G145" s="679"/>
      <c r="H145" s="679"/>
      <c r="I145" s="679"/>
      <c r="J145" s="679"/>
      <c r="K145" s="679"/>
      <c r="L145" s="679"/>
      <c r="M145" s="679"/>
      <c r="N145" s="721"/>
      <c r="O145" s="722"/>
      <c r="P145" s="722"/>
      <c r="Q145" s="722"/>
      <c r="R145" s="722"/>
      <c r="S145" s="722"/>
      <c r="T145" s="722"/>
      <c r="U145" s="723"/>
      <c r="V145" s="680">
        <f t="shared" si="13"/>
        <v>1503.8</v>
      </c>
      <c r="W145" s="680"/>
      <c r="X145" s="680"/>
      <c r="Y145" s="680"/>
      <c r="Z145" s="680"/>
      <c r="AA145" s="680"/>
      <c r="AB145" s="680"/>
      <c r="AC145" s="680"/>
      <c r="AD145" s="680">
        <f t="shared" si="14"/>
        <v>15038</v>
      </c>
      <c r="AE145" s="680"/>
      <c r="AF145" s="680"/>
      <c r="AG145" s="680"/>
      <c r="AH145" s="680"/>
      <c r="AI145" s="680"/>
      <c r="AJ145" s="680"/>
      <c r="AK145" s="680"/>
      <c r="AL145" s="721"/>
      <c r="AM145" s="722"/>
      <c r="AN145" s="722"/>
      <c r="AO145" s="722"/>
      <c r="AP145" s="722"/>
      <c r="AQ145" s="722"/>
      <c r="AR145" s="722"/>
      <c r="AS145" s="723"/>
      <c r="AT145" s="680"/>
      <c r="AU145" s="680"/>
      <c r="AV145" s="680"/>
      <c r="AW145" s="680"/>
      <c r="AX145" s="680"/>
      <c r="AY145" s="680"/>
      <c r="AZ145" s="680"/>
      <c r="BA145" s="680"/>
      <c r="BB145" s="680"/>
      <c r="BC145" s="680"/>
      <c r="BD145" s="680"/>
      <c r="BE145" s="680"/>
      <c r="BF145" s="680"/>
      <c r="BG145" s="680"/>
      <c r="BH145" s="680"/>
      <c r="BI145" s="680"/>
      <c r="BJ145" s="680"/>
      <c r="BK145" s="679">
        <f t="shared" si="11"/>
        <v>124815.4</v>
      </c>
      <c r="BL145" s="679"/>
      <c r="BM145" s="679"/>
      <c r="BN145" s="679"/>
      <c r="BO145" s="679"/>
      <c r="BP145" s="679"/>
      <c r="BQ145" s="679"/>
      <c r="BR145" s="679"/>
      <c r="BS145" s="679"/>
      <c r="BT145" s="681"/>
    </row>
    <row r="146" spans="1:72" s="2" customFormat="1" ht="18" customHeight="1" x14ac:dyDescent="0.25">
      <c r="A146" s="503" t="s">
        <v>2088</v>
      </c>
      <c r="B146" s="503" t="s">
        <v>1920</v>
      </c>
      <c r="C146" s="498">
        <v>1</v>
      </c>
      <c r="D146" s="503">
        <v>1</v>
      </c>
      <c r="E146" s="499">
        <v>16995</v>
      </c>
      <c r="F146" s="679">
        <f t="shared" si="12"/>
        <v>203940</v>
      </c>
      <c r="G146" s="679"/>
      <c r="H146" s="679"/>
      <c r="I146" s="679"/>
      <c r="J146" s="679"/>
      <c r="K146" s="679"/>
      <c r="L146" s="679"/>
      <c r="M146" s="679"/>
      <c r="N146" s="721"/>
      <c r="O146" s="722"/>
      <c r="P146" s="722"/>
      <c r="Q146" s="722"/>
      <c r="R146" s="722"/>
      <c r="S146" s="722"/>
      <c r="T146" s="722"/>
      <c r="U146" s="723"/>
      <c r="V146" s="680">
        <f t="shared" si="13"/>
        <v>2832.5</v>
      </c>
      <c r="W146" s="680"/>
      <c r="X146" s="680"/>
      <c r="Y146" s="680"/>
      <c r="Z146" s="680"/>
      <c r="AA146" s="680"/>
      <c r="AB146" s="680"/>
      <c r="AC146" s="680"/>
      <c r="AD146" s="680">
        <f t="shared" si="14"/>
        <v>28325</v>
      </c>
      <c r="AE146" s="680"/>
      <c r="AF146" s="680"/>
      <c r="AG146" s="680"/>
      <c r="AH146" s="680"/>
      <c r="AI146" s="680"/>
      <c r="AJ146" s="680"/>
      <c r="AK146" s="680"/>
      <c r="AL146" s="721"/>
      <c r="AM146" s="722"/>
      <c r="AN146" s="722"/>
      <c r="AO146" s="722"/>
      <c r="AP146" s="722"/>
      <c r="AQ146" s="722"/>
      <c r="AR146" s="722"/>
      <c r="AS146" s="723"/>
      <c r="AT146" s="680"/>
      <c r="AU146" s="680"/>
      <c r="AV146" s="680"/>
      <c r="AW146" s="680"/>
      <c r="AX146" s="680"/>
      <c r="AY146" s="680"/>
      <c r="AZ146" s="680"/>
      <c r="BA146" s="680"/>
      <c r="BB146" s="680"/>
      <c r="BC146" s="680"/>
      <c r="BD146" s="680"/>
      <c r="BE146" s="680"/>
      <c r="BF146" s="680"/>
      <c r="BG146" s="680"/>
      <c r="BH146" s="680"/>
      <c r="BI146" s="680"/>
      <c r="BJ146" s="680"/>
      <c r="BK146" s="679">
        <f t="shared" si="11"/>
        <v>235097.5</v>
      </c>
      <c r="BL146" s="679"/>
      <c r="BM146" s="679"/>
      <c r="BN146" s="679"/>
      <c r="BO146" s="679"/>
      <c r="BP146" s="679"/>
      <c r="BQ146" s="679"/>
      <c r="BR146" s="679"/>
      <c r="BS146" s="679"/>
      <c r="BT146" s="681"/>
    </row>
    <row r="147" spans="1:72" s="2" customFormat="1" ht="18" customHeight="1" x14ac:dyDescent="0.25">
      <c r="A147" s="503" t="s">
        <v>1982</v>
      </c>
      <c r="B147" s="503" t="s">
        <v>1918</v>
      </c>
      <c r="C147" s="498">
        <v>1</v>
      </c>
      <c r="D147" s="503">
        <v>5</v>
      </c>
      <c r="E147" s="499">
        <v>38625</v>
      </c>
      <c r="F147" s="679">
        <f t="shared" si="12"/>
        <v>463500</v>
      </c>
      <c r="G147" s="679"/>
      <c r="H147" s="679"/>
      <c r="I147" s="679"/>
      <c r="J147" s="679"/>
      <c r="K147" s="679"/>
      <c r="L147" s="679"/>
      <c r="M147" s="679"/>
      <c r="N147" s="721"/>
      <c r="O147" s="722"/>
      <c r="P147" s="722"/>
      <c r="Q147" s="722"/>
      <c r="R147" s="722"/>
      <c r="S147" s="722"/>
      <c r="T147" s="722"/>
      <c r="U147" s="723"/>
      <c r="V147" s="680">
        <f t="shared" si="13"/>
        <v>6437.5</v>
      </c>
      <c r="W147" s="680"/>
      <c r="X147" s="680"/>
      <c r="Y147" s="680"/>
      <c r="Z147" s="680"/>
      <c r="AA147" s="680"/>
      <c r="AB147" s="680"/>
      <c r="AC147" s="680"/>
      <c r="AD147" s="680">
        <f t="shared" si="14"/>
        <v>64375</v>
      </c>
      <c r="AE147" s="680"/>
      <c r="AF147" s="680"/>
      <c r="AG147" s="680"/>
      <c r="AH147" s="680"/>
      <c r="AI147" s="680"/>
      <c r="AJ147" s="680"/>
      <c r="AK147" s="680"/>
      <c r="AL147" s="721"/>
      <c r="AM147" s="722"/>
      <c r="AN147" s="722"/>
      <c r="AO147" s="722"/>
      <c r="AP147" s="722"/>
      <c r="AQ147" s="722"/>
      <c r="AR147" s="722"/>
      <c r="AS147" s="723"/>
      <c r="AT147" s="680"/>
      <c r="AU147" s="680"/>
      <c r="AV147" s="680"/>
      <c r="AW147" s="680"/>
      <c r="AX147" s="680"/>
      <c r="AY147" s="680"/>
      <c r="AZ147" s="680"/>
      <c r="BA147" s="680"/>
      <c r="BB147" s="680"/>
      <c r="BC147" s="680"/>
      <c r="BD147" s="680"/>
      <c r="BE147" s="680"/>
      <c r="BF147" s="680"/>
      <c r="BG147" s="680"/>
      <c r="BH147" s="680"/>
      <c r="BI147" s="680"/>
      <c r="BJ147" s="680"/>
      <c r="BK147" s="679">
        <f t="shared" si="11"/>
        <v>534312.5</v>
      </c>
      <c r="BL147" s="679"/>
      <c r="BM147" s="679"/>
      <c r="BN147" s="679"/>
      <c r="BO147" s="679"/>
      <c r="BP147" s="679"/>
      <c r="BQ147" s="679"/>
      <c r="BR147" s="679"/>
      <c r="BS147" s="679"/>
      <c r="BT147" s="681"/>
    </row>
    <row r="148" spans="1:72" s="2" customFormat="1" ht="18" customHeight="1" x14ac:dyDescent="0.25">
      <c r="A148" s="503" t="s">
        <v>1986</v>
      </c>
      <c r="B148" s="503" t="s">
        <v>1918</v>
      </c>
      <c r="C148" s="498">
        <v>1</v>
      </c>
      <c r="D148" s="503">
        <v>1</v>
      </c>
      <c r="E148" s="499">
        <v>8008.3530000000001</v>
      </c>
      <c r="F148" s="679">
        <f t="shared" si="12"/>
        <v>96100.236000000004</v>
      </c>
      <c r="G148" s="679"/>
      <c r="H148" s="679"/>
      <c r="I148" s="679"/>
      <c r="J148" s="679"/>
      <c r="K148" s="679"/>
      <c r="L148" s="679"/>
      <c r="M148" s="679"/>
      <c r="N148" s="721"/>
      <c r="O148" s="722"/>
      <c r="P148" s="722"/>
      <c r="Q148" s="722"/>
      <c r="R148" s="722"/>
      <c r="S148" s="722"/>
      <c r="T148" s="722"/>
      <c r="U148" s="723"/>
      <c r="V148" s="680">
        <f t="shared" si="13"/>
        <v>1334.7255</v>
      </c>
      <c r="W148" s="680"/>
      <c r="X148" s="680"/>
      <c r="Y148" s="680"/>
      <c r="Z148" s="680"/>
      <c r="AA148" s="680"/>
      <c r="AB148" s="680"/>
      <c r="AC148" s="680"/>
      <c r="AD148" s="680">
        <f t="shared" si="14"/>
        <v>13347.255000000001</v>
      </c>
      <c r="AE148" s="680"/>
      <c r="AF148" s="680"/>
      <c r="AG148" s="680"/>
      <c r="AH148" s="680"/>
      <c r="AI148" s="680"/>
      <c r="AJ148" s="680"/>
      <c r="AK148" s="680"/>
      <c r="AL148" s="721"/>
      <c r="AM148" s="722"/>
      <c r="AN148" s="722"/>
      <c r="AO148" s="722"/>
      <c r="AP148" s="722"/>
      <c r="AQ148" s="722"/>
      <c r="AR148" s="722"/>
      <c r="AS148" s="723"/>
      <c r="AT148" s="680"/>
      <c r="AU148" s="680"/>
      <c r="AV148" s="680"/>
      <c r="AW148" s="680"/>
      <c r="AX148" s="680"/>
      <c r="AY148" s="680"/>
      <c r="AZ148" s="680"/>
      <c r="BA148" s="680"/>
      <c r="BB148" s="680"/>
      <c r="BC148" s="680"/>
      <c r="BD148" s="680"/>
      <c r="BE148" s="680"/>
      <c r="BF148" s="680"/>
      <c r="BG148" s="680"/>
      <c r="BH148" s="680"/>
      <c r="BI148" s="680"/>
      <c r="BJ148" s="680"/>
      <c r="BK148" s="679">
        <f t="shared" si="11"/>
        <v>110782.21650000001</v>
      </c>
      <c r="BL148" s="679"/>
      <c r="BM148" s="679"/>
      <c r="BN148" s="679"/>
      <c r="BO148" s="679"/>
      <c r="BP148" s="679"/>
      <c r="BQ148" s="679"/>
      <c r="BR148" s="679"/>
      <c r="BS148" s="679"/>
      <c r="BT148" s="681"/>
    </row>
    <row r="149" spans="1:72" s="2" customFormat="1" ht="18" customHeight="1" x14ac:dyDescent="0.25">
      <c r="A149" s="503" t="s">
        <v>2000</v>
      </c>
      <c r="B149" s="503" t="s">
        <v>1918</v>
      </c>
      <c r="C149" s="498">
        <v>1</v>
      </c>
      <c r="D149" s="503">
        <v>2</v>
      </c>
      <c r="E149" s="499">
        <v>17149.5</v>
      </c>
      <c r="F149" s="679">
        <f t="shared" si="12"/>
        <v>205794</v>
      </c>
      <c r="G149" s="679"/>
      <c r="H149" s="679"/>
      <c r="I149" s="679"/>
      <c r="J149" s="679"/>
      <c r="K149" s="679"/>
      <c r="L149" s="679"/>
      <c r="M149" s="679"/>
      <c r="N149" s="721"/>
      <c r="O149" s="722"/>
      <c r="P149" s="722"/>
      <c r="Q149" s="722"/>
      <c r="R149" s="722"/>
      <c r="S149" s="722"/>
      <c r="T149" s="722"/>
      <c r="U149" s="723"/>
      <c r="V149" s="680">
        <f t="shared" si="13"/>
        <v>2858.25</v>
      </c>
      <c r="W149" s="680"/>
      <c r="X149" s="680"/>
      <c r="Y149" s="680"/>
      <c r="Z149" s="680"/>
      <c r="AA149" s="680"/>
      <c r="AB149" s="680"/>
      <c r="AC149" s="680"/>
      <c r="AD149" s="680">
        <f t="shared" si="14"/>
        <v>28582.5</v>
      </c>
      <c r="AE149" s="680"/>
      <c r="AF149" s="680"/>
      <c r="AG149" s="680"/>
      <c r="AH149" s="680"/>
      <c r="AI149" s="680"/>
      <c r="AJ149" s="680"/>
      <c r="AK149" s="680"/>
      <c r="AL149" s="721"/>
      <c r="AM149" s="722"/>
      <c r="AN149" s="722"/>
      <c r="AO149" s="722"/>
      <c r="AP149" s="722"/>
      <c r="AQ149" s="722"/>
      <c r="AR149" s="722"/>
      <c r="AS149" s="723"/>
      <c r="AT149" s="680"/>
      <c r="AU149" s="680"/>
      <c r="AV149" s="680"/>
      <c r="AW149" s="680"/>
      <c r="AX149" s="680"/>
      <c r="AY149" s="680"/>
      <c r="AZ149" s="680"/>
      <c r="BA149" s="680"/>
      <c r="BB149" s="680"/>
      <c r="BC149" s="680"/>
      <c r="BD149" s="680"/>
      <c r="BE149" s="680"/>
      <c r="BF149" s="680"/>
      <c r="BG149" s="680"/>
      <c r="BH149" s="680"/>
      <c r="BI149" s="680"/>
      <c r="BJ149" s="680"/>
      <c r="BK149" s="679">
        <f t="shared" si="11"/>
        <v>237234.75</v>
      </c>
      <c r="BL149" s="679"/>
      <c r="BM149" s="679"/>
      <c r="BN149" s="679"/>
      <c r="BO149" s="679"/>
      <c r="BP149" s="679"/>
      <c r="BQ149" s="679"/>
      <c r="BR149" s="679"/>
      <c r="BS149" s="679"/>
      <c r="BT149" s="681"/>
    </row>
    <row r="150" spans="1:72" s="2" customFormat="1" ht="18" customHeight="1" x14ac:dyDescent="0.25">
      <c r="A150" s="503" t="s">
        <v>2009</v>
      </c>
      <c r="B150" s="503" t="s">
        <v>1918</v>
      </c>
      <c r="C150" s="498">
        <v>1</v>
      </c>
      <c r="D150" s="503">
        <v>1</v>
      </c>
      <c r="E150" s="499">
        <v>9022.7999999999993</v>
      </c>
      <c r="F150" s="679">
        <f t="shared" si="12"/>
        <v>108273.59999999999</v>
      </c>
      <c r="G150" s="679"/>
      <c r="H150" s="679"/>
      <c r="I150" s="679"/>
      <c r="J150" s="679"/>
      <c r="K150" s="679"/>
      <c r="L150" s="679"/>
      <c r="M150" s="679"/>
      <c r="N150" s="721"/>
      <c r="O150" s="722"/>
      <c r="P150" s="722"/>
      <c r="Q150" s="722"/>
      <c r="R150" s="722"/>
      <c r="S150" s="722"/>
      <c r="T150" s="722"/>
      <c r="U150" s="723"/>
      <c r="V150" s="680">
        <f t="shared" si="13"/>
        <v>1503.8</v>
      </c>
      <c r="W150" s="680"/>
      <c r="X150" s="680"/>
      <c r="Y150" s="680"/>
      <c r="Z150" s="680"/>
      <c r="AA150" s="680"/>
      <c r="AB150" s="680"/>
      <c r="AC150" s="680"/>
      <c r="AD150" s="680">
        <f t="shared" si="14"/>
        <v>15038</v>
      </c>
      <c r="AE150" s="680"/>
      <c r="AF150" s="680"/>
      <c r="AG150" s="680"/>
      <c r="AH150" s="680"/>
      <c r="AI150" s="680"/>
      <c r="AJ150" s="680"/>
      <c r="AK150" s="680"/>
      <c r="AL150" s="721"/>
      <c r="AM150" s="722"/>
      <c r="AN150" s="722"/>
      <c r="AO150" s="722"/>
      <c r="AP150" s="722"/>
      <c r="AQ150" s="722"/>
      <c r="AR150" s="722"/>
      <c r="AS150" s="723"/>
      <c r="AT150" s="680"/>
      <c r="AU150" s="680"/>
      <c r="AV150" s="680"/>
      <c r="AW150" s="680"/>
      <c r="AX150" s="680"/>
      <c r="AY150" s="680"/>
      <c r="AZ150" s="680"/>
      <c r="BA150" s="680"/>
      <c r="BB150" s="680"/>
      <c r="BC150" s="680"/>
      <c r="BD150" s="680"/>
      <c r="BE150" s="680"/>
      <c r="BF150" s="680"/>
      <c r="BG150" s="680"/>
      <c r="BH150" s="680"/>
      <c r="BI150" s="680"/>
      <c r="BJ150" s="680"/>
      <c r="BK150" s="679">
        <f t="shared" si="11"/>
        <v>124815.4</v>
      </c>
      <c r="BL150" s="679"/>
      <c r="BM150" s="679"/>
      <c r="BN150" s="679"/>
      <c r="BO150" s="679"/>
      <c r="BP150" s="679"/>
      <c r="BQ150" s="679"/>
      <c r="BR150" s="679"/>
      <c r="BS150" s="679"/>
      <c r="BT150" s="681"/>
    </row>
    <row r="151" spans="1:72" s="2" customFormat="1" ht="18" customHeight="1" x14ac:dyDescent="0.25">
      <c r="A151" s="503" t="s">
        <v>2021</v>
      </c>
      <c r="B151" s="503" t="s">
        <v>1918</v>
      </c>
      <c r="C151" s="498">
        <v>1</v>
      </c>
      <c r="D151" s="503">
        <v>1</v>
      </c>
      <c r="E151" s="499">
        <v>9383.4030000000002</v>
      </c>
      <c r="F151" s="679">
        <f t="shared" si="12"/>
        <v>112600.83600000001</v>
      </c>
      <c r="G151" s="679"/>
      <c r="H151" s="679"/>
      <c r="I151" s="679"/>
      <c r="J151" s="679"/>
      <c r="K151" s="679"/>
      <c r="L151" s="679"/>
      <c r="M151" s="679"/>
      <c r="N151" s="721"/>
      <c r="O151" s="722"/>
      <c r="P151" s="722"/>
      <c r="Q151" s="722"/>
      <c r="R151" s="722"/>
      <c r="S151" s="722"/>
      <c r="T151" s="722"/>
      <c r="U151" s="723"/>
      <c r="V151" s="680">
        <f t="shared" si="13"/>
        <v>1563.9005</v>
      </c>
      <c r="W151" s="680"/>
      <c r="X151" s="680"/>
      <c r="Y151" s="680"/>
      <c r="Z151" s="680"/>
      <c r="AA151" s="680"/>
      <c r="AB151" s="680"/>
      <c r="AC151" s="680"/>
      <c r="AD151" s="680">
        <f t="shared" si="14"/>
        <v>15639.005000000001</v>
      </c>
      <c r="AE151" s="680"/>
      <c r="AF151" s="680"/>
      <c r="AG151" s="680"/>
      <c r="AH151" s="680"/>
      <c r="AI151" s="680"/>
      <c r="AJ151" s="680"/>
      <c r="AK151" s="680"/>
      <c r="AL151" s="721"/>
      <c r="AM151" s="722"/>
      <c r="AN151" s="722"/>
      <c r="AO151" s="722"/>
      <c r="AP151" s="722"/>
      <c r="AQ151" s="722"/>
      <c r="AR151" s="722"/>
      <c r="AS151" s="723"/>
      <c r="AT151" s="680"/>
      <c r="AU151" s="680"/>
      <c r="AV151" s="680"/>
      <c r="AW151" s="680"/>
      <c r="AX151" s="680"/>
      <c r="AY151" s="680"/>
      <c r="AZ151" s="680"/>
      <c r="BA151" s="680"/>
      <c r="BB151" s="680"/>
      <c r="BC151" s="680"/>
      <c r="BD151" s="680"/>
      <c r="BE151" s="680"/>
      <c r="BF151" s="680"/>
      <c r="BG151" s="680"/>
      <c r="BH151" s="680"/>
      <c r="BI151" s="680"/>
      <c r="BJ151" s="680"/>
      <c r="BK151" s="679">
        <f t="shared" si="11"/>
        <v>129803.74150000002</v>
      </c>
      <c r="BL151" s="679"/>
      <c r="BM151" s="679"/>
      <c r="BN151" s="679"/>
      <c r="BO151" s="679"/>
      <c r="BP151" s="679"/>
      <c r="BQ151" s="679"/>
      <c r="BR151" s="679"/>
      <c r="BS151" s="679"/>
      <c r="BT151" s="681"/>
    </row>
    <row r="152" spans="1:72" s="2" customFormat="1" ht="18" customHeight="1" x14ac:dyDescent="0.25">
      <c r="A152" s="503" t="s">
        <v>2082</v>
      </c>
      <c r="B152" s="503" t="s">
        <v>1918</v>
      </c>
      <c r="C152" s="498">
        <v>1</v>
      </c>
      <c r="D152" s="503">
        <v>1</v>
      </c>
      <c r="E152" s="499">
        <v>14420.103000000001</v>
      </c>
      <c r="F152" s="679">
        <f t="shared" si="12"/>
        <v>173041.236</v>
      </c>
      <c r="G152" s="679"/>
      <c r="H152" s="679"/>
      <c r="I152" s="679"/>
      <c r="J152" s="679"/>
      <c r="K152" s="679"/>
      <c r="L152" s="679"/>
      <c r="M152" s="679"/>
      <c r="N152" s="721"/>
      <c r="O152" s="722"/>
      <c r="P152" s="722"/>
      <c r="Q152" s="722"/>
      <c r="R152" s="722"/>
      <c r="S152" s="722"/>
      <c r="T152" s="722"/>
      <c r="U152" s="723"/>
      <c r="V152" s="680">
        <f t="shared" si="13"/>
        <v>2403.3505000000005</v>
      </c>
      <c r="W152" s="680"/>
      <c r="X152" s="680"/>
      <c r="Y152" s="680"/>
      <c r="Z152" s="680"/>
      <c r="AA152" s="680"/>
      <c r="AB152" s="680"/>
      <c r="AC152" s="680"/>
      <c r="AD152" s="680">
        <f t="shared" si="14"/>
        <v>24033.505000000001</v>
      </c>
      <c r="AE152" s="680"/>
      <c r="AF152" s="680"/>
      <c r="AG152" s="680"/>
      <c r="AH152" s="680"/>
      <c r="AI152" s="680"/>
      <c r="AJ152" s="680"/>
      <c r="AK152" s="680"/>
      <c r="AL152" s="721"/>
      <c r="AM152" s="722"/>
      <c r="AN152" s="722"/>
      <c r="AO152" s="722"/>
      <c r="AP152" s="722"/>
      <c r="AQ152" s="722"/>
      <c r="AR152" s="722"/>
      <c r="AS152" s="723"/>
      <c r="AT152" s="680"/>
      <c r="AU152" s="680"/>
      <c r="AV152" s="680"/>
      <c r="AW152" s="680"/>
      <c r="AX152" s="680"/>
      <c r="AY152" s="680"/>
      <c r="AZ152" s="680"/>
      <c r="BA152" s="680"/>
      <c r="BB152" s="680"/>
      <c r="BC152" s="680"/>
      <c r="BD152" s="680"/>
      <c r="BE152" s="680"/>
      <c r="BF152" s="680"/>
      <c r="BG152" s="680"/>
      <c r="BH152" s="680"/>
      <c r="BI152" s="680"/>
      <c r="BJ152" s="680"/>
      <c r="BK152" s="679">
        <f t="shared" si="11"/>
        <v>199478.09150000001</v>
      </c>
      <c r="BL152" s="679"/>
      <c r="BM152" s="679"/>
      <c r="BN152" s="679"/>
      <c r="BO152" s="679"/>
      <c r="BP152" s="679"/>
      <c r="BQ152" s="679"/>
      <c r="BR152" s="679"/>
      <c r="BS152" s="679"/>
      <c r="BT152" s="681"/>
    </row>
    <row r="153" spans="1:72" s="2" customFormat="1" ht="18" customHeight="1" x14ac:dyDescent="0.25">
      <c r="A153" s="503" t="s">
        <v>2094</v>
      </c>
      <c r="B153" s="503" t="s">
        <v>1918</v>
      </c>
      <c r="C153" s="498">
        <v>1</v>
      </c>
      <c r="D153" s="503">
        <v>1</v>
      </c>
      <c r="E153" s="499">
        <v>19570.206000000002</v>
      </c>
      <c r="F153" s="679">
        <f t="shared" si="12"/>
        <v>234842.47200000001</v>
      </c>
      <c r="G153" s="679"/>
      <c r="H153" s="679"/>
      <c r="I153" s="679"/>
      <c r="J153" s="679"/>
      <c r="K153" s="679"/>
      <c r="L153" s="679"/>
      <c r="M153" s="679"/>
      <c r="N153" s="721"/>
      <c r="O153" s="722"/>
      <c r="P153" s="722"/>
      <c r="Q153" s="722"/>
      <c r="R153" s="722"/>
      <c r="S153" s="722"/>
      <c r="T153" s="722"/>
      <c r="U153" s="723"/>
      <c r="V153" s="680">
        <f t="shared" si="13"/>
        <v>3261.7010000000005</v>
      </c>
      <c r="W153" s="680"/>
      <c r="X153" s="680"/>
      <c r="Y153" s="680"/>
      <c r="Z153" s="680"/>
      <c r="AA153" s="680"/>
      <c r="AB153" s="680"/>
      <c r="AC153" s="680"/>
      <c r="AD153" s="680">
        <f t="shared" si="14"/>
        <v>32617.010000000006</v>
      </c>
      <c r="AE153" s="680"/>
      <c r="AF153" s="680"/>
      <c r="AG153" s="680"/>
      <c r="AH153" s="680"/>
      <c r="AI153" s="680"/>
      <c r="AJ153" s="680"/>
      <c r="AK153" s="680"/>
      <c r="AL153" s="721"/>
      <c r="AM153" s="722"/>
      <c r="AN153" s="722"/>
      <c r="AO153" s="722"/>
      <c r="AP153" s="722"/>
      <c r="AQ153" s="722"/>
      <c r="AR153" s="722"/>
      <c r="AS153" s="723"/>
      <c r="AT153" s="680"/>
      <c r="AU153" s="680"/>
      <c r="AV153" s="680"/>
      <c r="AW153" s="680"/>
      <c r="AX153" s="680"/>
      <c r="AY153" s="680"/>
      <c r="AZ153" s="680"/>
      <c r="BA153" s="680"/>
      <c r="BB153" s="680"/>
      <c r="BC153" s="680"/>
      <c r="BD153" s="680"/>
      <c r="BE153" s="680"/>
      <c r="BF153" s="680"/>
      <c r="BG153" s="680"/>
      <c r="BH153" s="680"/>
      <c r="BI153" s="680"/>
      <c r="BJ153" s="680"/>
      <c r="BK153" s="679">
        <f t="shared" si="11"/>
        <v>270721.18300000002</v>
      </c>
      <c r="BL153" s="679"/>
      <c r="BM153" s="679"/>
      <c r="BN153" s="679"/>
      <c r="BO153" s="679"/>
      <c r="BP153" s="679"/>
      <c r="BQ153" s="679"/>
      <c r="BR153" s="679"/>
      <c r="BS153" s="679"/>
      <c r="BT153" s="681"/>
    </row>
    <row r="154" spans="1:72" s="2" customFormat="1" ht="18" customHeight="1" x14ac:dyDescent="0.25">
      <c r="A154" s="503" t="s">
        <v>2098</v>
      </c>
      <c r="B154" s="503" t="s">
        <v>1918</v>
      </c>
      <c r="C154" s="498">
        <v>1</v>
      </c>
      <c r="D154" s="503">
        <v>1</v>
      </c>
      <c r="E154" s="499">
        <v>24720</v>
      </c>
      <c r="F154" s="679">
        <f t="shared" si="12"/>
        <v>296640</v>
      </c>
      <c r="G154" s="679"/>
      <c r="H154" s="679"/>
      <c r="I154" s="679"/>
      <c r="J154" s="679"/>
      <c r="K154" s="679"/>
      <c r="L154" s="679"/>
      <c r="M154" s="679"/>
      <c r="N154" s="721"/>
      <c r="O154" s="722"/>
      <c r="P154" s="722"/>
      <c r="Q154" s="722"/>
      <c r="R154" s="722"/>
      <c r="S154" s="722"/>
      <c r="T154" s="722"/>
      <c r="U154" s="723"/>
      <c r="V154" s="680">
        <f t="shared" si="13"/>
        <v>4120</v>
      </c>
      <c r="W154" s="680"/>
      <c r="X154" s="680"/>
      <c r="Y154" s="680"/>
      <c r="Z154" s="680"/>
      <c r="AA154" s="680"/>
      <c r="AB154" s="680"/>
      <c r="AC154" s="680"/>
      <c r="AD154" s="680">
        <f t="shared" si="14"/>
        <v>41200</v>
      </c>
      <c r="AE154" s="680"/>
      <c r="AF154" s="680"/>
      <c r="AG154" s="680"/>
      <c r="AH154" s="680"/>
      <c r="AI154" s="680"/>
      <c r="AJ154" s="680"/>
      <c r="AK154" s="680"/>
      <c r="AL154" s="721"/>
      <c r="AM154" s="722"/>
      <c r="AN154" s="722"/>
      <c r="AO154" s="722"/>
      <c r="AP154" s="722"/>
      <c r="AQ154" s="722"/>
      <c r="AR154" s="722"/>
      <c r="AS154" s="723"/>
      <c r="AT154" s="680"/>
      <c r="AU154" s="680"/>
      <c r="AV154" s="680"/>
      <c r="AW154" s="680"/>
      <c r="AX154" s="680"/>
      <c r="AY154" s="680"/>
      <c r="AZ154" s="680"/>
      <c r="BA154" s="680"/>
      <c r="BB154" s="680"/>
      <c r="BC154" s="680"/>
      <c r="BD154" s="680"/>
      <c r="BE154" s="680"/>
      <c r="BF154" s="680"/>
      <c r="BG154" s="680"/>
      <c r="BH154" s="680"/>
      <c r="BI154" s="680"/>
      <c r="BJ154" s="680"/>
      <c r="BK154" s="679">
        <f t="shared" si="11"/>
        <v>341960</v>
      </c>
      <c r="BL154" s="679"/>
      <c r="BM154" s="679"/>
      <c r="BN154" s="679"/>
      <c r="BO154" s="679"/>
      <c r="BP154" s="679"/>
      <c r="BQ154" s="679"/>
      <c r="BR154" s="679"/>
      <c r="BS154" s="679"/>
      <c r="BT154" s="681"/>
    </row>
    <row r="155" spans="1:72" s="2" customFormat="1" ht="18" customHeight="1" x14ac:dyDescent="0.25">
      <c r="A155" s="503" t="s">
        <v>2099</v>
      </c>
      <c r="B155" s="503" t="s">
        <v>1918</v>
      </c>
      <c r="C155" s="498">
        <v>1</v>
      </c>
      <c r="D155" s="503">
        <v>1</v>
      </c>
      <c r="E155" s="499">
        <v>28840.206000000002</v>
      </c>
      <c r="F155" s="679">
        <f t="shared" si="12"/>
        <v>346082.47200000001</v>
      </c>
      <c r="G155" s="679"/>
      <c r="H155" s="679"/>
      <c r="I155" s="679"/>
      <c r="J155" s="679"/>
      <c r="K155" s="679"/>
      <c r="L155" s="679"/>
      <c r="M155" s="679"/>
      <c r="N155" s="721"/>
      <c r="O155" s="722"/>
      <c r="P155" s="722"/>
      <c r="Q155" s="722"/>
      <c r="R155" s="722"/>
      <c r="S155" s="722"/>
      <c r="T155" s="722"/>
      <c r="U155" s="723"/>
      <c r="V155" s="680">
        <f t="shared" si="13"/>
        <v>4806.7010000000009</v>
      </c>
      <c r="W155" s="680"/>
      <c r="X155" s="680"/>
      <c r="Y155" s="680"/>
      <c r="Z155" s="680"/>
      <c r="AA155" s="680"/>
      <c r="AB155" s="680"/>
      <c r="AC155" s="680"/>
      <c r="AD155" s="680">
        <f t="shared" si="14"/>
        <v>48067.01</v>
      </c>
      <c r="AE155" s="680"/>
      <c r="AF155" s="680"/>
      <c r="AG155" s="680"/>
      <c r="AH155" s="680"/>
      <c r="AI155" s="680"/>
      <c r="AJ155" s="680"/>
      <c r="AK155" s="680"/>
      <c r="AL155" s="721"/>
      <c r="AM155" s="722"/>
      <c r="AN155" s="722"/>
      <c r="AO155" s="722"/>
      <c r="AP155" s="722"/>
      <c r="AQ155" s="722"/>
      <c r="AR155" s="722"/>
      <c r="AS155" s="723"/>
      <c r="AT155" s="680"/>
      <c r="AU155" s="680"/>
      <c r="AV155" s="680"/>
      <c r="AW155" s="680"/>
      <c r="AX155" s="680"/>
      <c r="AY155" s="680"/>
      <c r="AZ155" s="680"/>
      <c r="BA155" s="680"/>
      <c r="BB155" s="680"/>
      <c r="BC155" s="680"/>
      <c r="BD155" s="680"/>
      <c r="BE155" s="680"/>
      <c r="BF155" s="680"/>
      <c r="BG155" s="680"/>
      <c r="BH155" s="680"/>
      <c r="BI155" s="680"/>
      <c r="BJ155" s="680"/>
      <c r="BK155" s="679">
        <f t="shared" si="11"/>
        <v>398956.18300000002</v>
      </c>
      <c r="BL155" s="679"/>
      <c r="BM155" s="679"/>
      <c r="BN155" s="679"/>
      <c r="BO155" s="679"/>
      <c r="BP155" s="679"/>
      <c r="BQ155" s="679"/>
      <c r="BR155" s="679"/>
      <c r="BS155" s="679"/>
      <c r="BT155" s="681"/>
    </row>
    <row r="156" spans="1:72" s="2" customFormat="1" ht="18" customHeight="1" x14ac:dyDescent="0.25">
      <c r="A156" s="503" t="s">
        <v>1952</v>
      </c>
      <c r="B156" s="503" t="s">
        <v>1919</v>
      </c>
      <c r="C156" s="498">
        <v>1</v>
      </c>
      <c r="D156" s="503">
        <v>12</v>
      </c>
      <c r="E156" s="499">
        <v>74157.669999999984</v>
      </c>
      <c r="F156" s="679">
        <f t="shared" si="12"/>
        <v>889892.0399999998</v>
      </c>
      <c r="G156" s="679"/>
      <c r="H156" s="679"/>
      <c r="I156" s="679"/>
      <c r="J156" s="679"/>
      <c r="K156" s="679"/>
      <c r="L156" s="679"/>
      <c r="M156" s="679"/>
      <c r="N156" s="721"/>
      <c r="O156" s="722"/>
      <c r="P156" s="722"/>
      <c r="Q156" s="722"/>
      <c r="R156" s="722"/>
      <c r="S156" s="722"/>
      <c r="T156" s="722"/>
      <c r="U156" s="723"/>
      <c r="V156" s="680">
        <f t="shared" si="13"/>
        <v>12359.611666666664</v>
      </c>
      <c r="W156" s="680"/>
      <c r="X156" s="680"/>
      <c r="Y156" s="680"/>
      <c r="Z156" s="680"/>
      <c r="AA156" s="680"/>
      <c r="AB156" s="680"/>
      <c r="AC156" s="680"/>
      <c r="AD156" s="680">
        <f t="shared" si="14"/>
        <v>123596.11666666665</v>
      </c>
      <c r="AE156" s="680"/>
      <c r="AF156" s="680"/>
      <c r="AG156" s="680"/>
      <c r="AH156" s="680"/>
      <c r="AI156" s="680"/>
      <c r="AJ156" s="680"/>
      <c r="AK156" s="680"/>
      <c r="AL156" s="721"/>
      <c r="AM156" s="722"/>
      <c r="AN156" s="722"/>
      <c r="AO156" s="722"/>
      <c r="AP156" s="722"/>
      <c r="AQ156" s="722"/>
      <c r="AR156" s="722"/>
      <c r="AS156" s="723"/>
      <c r="AT156" s="680"/>
      <c r="AU156" s="680"/>
      <c r="AV156" s="680"/>
      <c r="AW156" s="680"/>
      <c r="AX156" s="680"/>
      <c r="AY156" s="680"/>
      <c r="AZ156" s="680"/>
      <c r="BA156" s="680"/>
      <c r="BB156" s="680"/>
      <c r="BC156" s="680"/>
      <c r="BD156" s="680"/>
      <c r="BE156" s="680"/>
      <c r="BF156" s="680"/>
      <c r="BG156" s="680"/>
      <c r="BH156" s="680"/>
      <c r="BI156" s="680"/>
      <c r="BJ156" s="680"/>
      <c r="BK156" s="679">
        <f t="shared" si="11"/>
        <v>1025847.7683333332</v>
      </c>
      <c r="BL156" s="679"/>
      <c r="BM156" s="679"/>
      <c r="BN156" s="679"/>
      <c r="BO156" s="679"/>
      <c r="BP156" s="679"/>
      <c r="BQ156" s="679"/>
      <c r="BR156" s="679"/>
      <c r="BS156" s="679"/>
      <c r="BT156" s="681"/>
    </row>
    <row r="157" spans="1:72" s="2" customFormat="1" ht="18" customHeight="1" x14ac:dyDescent="0.25">
      <c r="A157" s="503" t="s">
        <v>1956</v>
      </c>
      <c r="B157" s="503" t="s">
        <v>1919</v>
      </c>
      <c r="C157" s="498">
        <v>1</v>
      </c>
      <c r="D157" s="503">
        <v>2</v>
      </c>
      <c r="E157" s="499">
        <v>13132.5</v>
      </c>
      <c r="F157" s="679">
        <f t="shared" si="12"/>
        <v>157590</v>
      </c>
      <c r="G157" s="679"/>
      <c r="H157" s="679"/>
      <c r="I157" s="679"/>
      <c r="J157" s="679"/>
      <c r="K157" s="679"/>
      <c r="L157" s="679"/>
      <c r="M157" s="679"/>
      <c r="N157" s="721"/>
      <c r="O157" s="722"/>
      <c r="P157" s="722"/>
      <c r="Q157" s="722"/>
      <c r="R157" s="722"/>
      <c r="S157" s="722"/>
      <c r="T157" s="722"/>
      <c r="U157" s="723"/>
      <c r="V157" s="680">
        <f t="shared" si="13"/>
        <v>2188.75</v>
      </c>
      <c r="W157" s="680"/>
      <c r="X157" s="680"/>
      <c r="Y157" s="680"/>
      <c r="Z157" s="680"/>
      <c r="AA157" s="680"/>
      <c r="AB157" s="680"/>
      <c r="AC157" s="680"/>
      <c r="AD157" s="680">
        <f t="shared" si="14"/>
        <v>21887.5</v>
      </c>
      <c r="AE157" s="680"/>
      <c r="AF157" s="680"/>
      <c r="AG157" s="680"/>
      <c r="AH157" s="680"/>
      <c r="AI157" s="680"/>
      <c r="AJ157" s="680"/>
      <c r="AK157" s="680"/>
      <c r="AL157" s="721"/>
      <c r="AM157" s="722"/>
      <c r="AN157" s="722"/>
      <c r="AO157" s="722"/>
      <c r="AP157" s="722"/>
      <c r="AQ157" s="722"/>
      <c r="AR157" s="722"/>
      <c r="AS157" s="723"/>
      <c r="AT157" s="680"/>
      <c r="AU157" s="680"/>
      <c r="AV157" s="680"/>
      <c r="AW157" s="680"/>
      <c r="AX157" s="680"/>
      <c r="AY157" s="680"/>
      <c r="AZ157" s="680"/>
      <c r="BA157" s="680"/>
      <c r="BB157" s="680"/>
      <c r="BC157" s="680"/>
      <c r="BD157" s="680"/>
      <c r="BE157" s="680"/>
      <c r="BF157" s="680"/>
      <c r="BG157" s="680"/>
      <c r="BH157" s="680"/>
      <c r="BI157" s="680"/>
      <c r="BJ157" s="680"/>
      <c r="BK157" s="679">
        <f t="shared" si="11"/>
        <v>181666.25</v>
      </c>
      <c r="BL157" s="679"/>
      <c r="BM157" s="679"/>
      <c r="BN157" s="679"/>
      <c r="BO157" s="679"/>
      <c r="BP157" s="679"/>
      <c r="BQ157" s="679"/>
      <c r="BR157" s="679"/>
      <c r="BS157" s="679"/>
      <c r="BT157" s="681"/>
    </row>
    <row r="158" spans="1:72" s="2" customFormat="1" ht="18" customHeight="1" x14ac:dyDescent="0.25">
      <c r="A158" s="503" t="s">
        <v>1977</v>
      </c>
      <c r="B158" s="503" t="s">
        <v>1919</v>
      </c>
      <c r="C158" s="498">
        <v>1</v>
      </c>
      <c r="D158" s="503">
        <v>1</v>
      </c>
      <c r="E158" s="499">
        <v>7498.5030000000006</v>
      </c>
      <c r="F158" s="679">
        <f t="shared" si="12"/>
        <v>89982.036000000007</v>
      </c>
      <c r="G158" s="679"/>
      <c r="H158" s="679"/>
      <c r="I158" s="679"/>
      <c r="J158" s="679"/>
      <c r="K158" s="679"/>
      <c r="L158" s="679"/>
      <c r="M158" s="679"/>
      <c r="N158" s="721"/>
      <c r="O158" s="722"/>
      <c r="P158" s="722"/>
      <c r="Q158" s="722"/>
      <c r="R158" s="722"/>
      <c r="S158" s="722"/>
      <c r="T158" s="722"/>
      <c r="U158" s="723"/>
      <c r="V158" s="680">
        <f t="shared" si="13"/>
        <v>1249.7505000000001</v>
      </c>
      <c r="W158" s="680"/>
      <c r="X158" s="680"/>
      <c r="Y158" s="680"/>
      <c r="Z158" s="680"/>
      <c r="AA158" s="680"/>
      <c r="AB158" s="680"/>
      <c r="AC158" s="680"/>
      <c r="AD158" s="680">
        <f t="shared" si="14"/>
        <v>12497.505000000001</v>
      </c>
      <c r="AE158" s="680"/>
      <c r="AF158" s="680"/>
      <c r="AG158" s="680"/>
      <c r="AH158" s="680"/>
      <c r="AI158" s="680"/>
      <c r="AJ158" s="680"/>
      <c r="AK158" s="680"/>
      <c r="AL158" s="721"/>
      <c r="AM158" s="722"/>
      <c r="AN158" s="722"/>
      <c r="AO158" s="722"/>
      <c r="AP158" s="722"/>
      <c r="AQ158" s="722"/>
      <c r="AR158" s="722"/>
      <c r="AS158" s="723"/>
      <c r="AT158" s="680"/>
      <c r="AU158" s="680"/>
      <c r="AV158" s="680"/>
      <c r="AW158" s="680"/>
      <c r="AX158" s="680"/>
      <c r="AY158" s="680"/>
      <c r="AZ158" s="680"/>
      <c r="BA158" s="680"/>
      <c r="BB158" s="680"/>
      <c r="BC158" s="680"/>
      <c r="BD158" s="680"/>
      <c r="BE158" s="680"/>
      <c r="BF158" s="680"/>
      <c r="BG158" s="680"/>
      <c r="BH158" s="680"/>
      <c r="BI158" s="680"/>
      <c r="BJ158" s="680"/>
      <c r="BK158" s="679">
        <f t="shared" si="11"/>
        <v>103729.29150000001</v>
      </c>
      <c r="BL158" s="679"/>
      <c r="BM158" s="679"/>
      <c r="BN158" s="679"/>
      <c r="BO158" s="679"/>
      <c r="BP158" s="679"/>
      <c r="BQ158" s="679"/>
      <c r="BR158" s="679"/>
      <c r="BS158" s="679"/>
      <c r="BT158" s="681"/>
    </row>
    <row r="159" spans="1:72" s="2" customFormat="1" ht="18" customHeight="1" x14ac:dyDescent="0.25">
      <c r="A159" s="503" t="s">
        <v>1985</v>
      </c>
      <c r="B159" s="503" t="s">
        <v>1919</v>
      </c>
      <c r="C159" s="498">
        <v>1</v>
      </c>
      <c r="D159" s="503">
        <v>4</v>
      </c>
      <c r="E159" s="499">
        <v>31814.639999999999</v>
      </c>
      <c r="F159" s="679">
        <f t="shared" si="12"/>
        <v>381775.68</v>
      </c>
      <c r="G159" s="679"/>
      <c r="H159" s="679"/>
      <c r="I159" s="679"/>
      <c r="J159" s="679"/>
      <c r="K159" s="679"/>
      <c r="L159" s="679"/>
      <c r="M159" s="679"/>
      <c r="N159" s="721"/>
      <c r="O159" s="722"/>
      <c r="P159" s="722"/>
      <c r="Q159" s="722"/>
      <c r="R159" s="722"/>
      <c r="S159" s="722"/>
      <c r="T159" s="722"/>
      <c r="U159" s="723"/>
      <c r="V159" s="680">
        <f t="shared" si="13"/>
        <v>5302.4400000000005</v>
      </c>
      <c r="W159" s="680"/>
      <c r="X159" s="680"/>
      <c r="Y159" s="680"/>
      <c r="Z159" s="680"/>
      <c r="AA159" s="680"/>
      <c r="AB159" s="680"/>
      <c r="AC159" s="680"/>
      <c r="AD159" s="680">
        <f t="shared" si="14"/>
        <v>53024.4</v>
      </c>
      <c r="AE159" s="680"/>
      <c r="AF159" s="680"/>
      <c r="AG159" s="680"/>
      <c r="AH159" s="680"/>
      <c r="AI159" s="680"/>
      <c r="AJ159" s="680"/>
      <c r="AK159" s="680"/>
      <c r="AL159" s="721"/>
      <c r="AM159" s="722"/>
      <c r="AN159" s="722"/>
      <c r="AO159" s="722"/>
      <c r="AP159" s="722"/>
      <c r="AQ159" s="722"/>
      <c r="AR159" s="722"/>
      <c r="AS159" s="723"/>
      <c r="AT159" s="680"/>
      <c r="AU159" s="680"/>
      <c r="AV159" s="680"/>
      <c r="AW159" s="680"/>
      <c r="AX159" s="680"/>
      <c r="AY159" s="680"/>
      <c r="AZ159" s="680"/>
      <c r="BA159" s="680"/>
      <c r="BB159" s="680"/>
      <c r="BC159" s="680"/>
      <c r="BD159" s="680"/>
      <c r="BE159" s="680"/>
      <c r="BF159" s="680"/>
      <c r="BG159" s="680"/>
      <c r="BH159" s="680"/>
      <c r="BI159" s="680"/>
      <c r="BJ159" s="680"/>
      <c r="BK159" s="679">
        <f t="shared" si="11"/>
        <v>440102.52</v>
      </c>
      <c r="BL159" s="679"/>
      <c r="BM159" s="679"/>
      <c r="BN159" s="679"/>
      <c r="BO159" s="679"/>
      <c r="BP159" s="679"/>
      <c r="BQ159" s="679"/>
      <c r="BR159" s="679"/>
      <c r="BS159" s="679"/>
      <c r="BT159" s="681"/>
    </row>
    <row r="160" spans="1:72" s="2" customFormat="1" ht="18" customHeight="1" x14ac:dyDescent="0.25">
      <c r="A160" s="503" t="s">
        <v>1987</v>
      </c>
      <c r="B160" s="503" t="s">
        <v>1919</v>
      </c>
      <c r="C160" s="498">
        <v>1</v>
      </c>
      <c r="D160" s="503">
        <v>1</v>
      </c>
      <c r="E160" s="499">
        <v>8047.5959999999995</v>
      </c>
      <c r="F160" s="679">
        <f t="shared" si="12"/>
        <v>96571.152000000002</v>
      </c>
      <c r="G160" s="679"/>
      <c r="H160" s="679"/>
      <c r="I160" s="679"/>
      <c r="J160" s="679"/>
      <c r="K160" s="679"/>
      <c r="L160" s="679"/>
      <c r="M160" s="679"/>
      <c r="N160" s="721"/>
      <c r="O160" s="722"/>
      <c r="P160" s="722"/>
      <c r="Q160" s="722"/>
      <c r="R160" s="722"/>
      <c r="S160" s="722"/>
      <c r="T160" s="722"/>
      <c r="U160" s="723"/>
      <c r="V160" s="680">
        <f t="shared" si="13"/>
        <v>1341.2660000000001</v>
      </c>
      <c r="W160" s="680"/>
      <c r="X160" s="680"/>
      <c r="Y160" s="680"/>
      <c r="Z160" s="680"/>
      <c r="AA160" s="680"/>
      <c r="AB160" s="680"/>
      <c r="AC160" s="680"/>
      <c r="AD160" s="680">
        <f t="shared" si="14"/>
        <v>13412.66</v>
      </c>
      <c r="AE160" s="680"/>
      <c r="AF160" s="680"/>
      <c r="AG160" s="680"/>
      <c r="AH160" s="680"/>
      <c r="AI160" s="680"/>
      <c r="AJ160" s="680"/>
      <c r="AK160" s="680"/>
      <c r="AL160" s="721"/>
      <c r="AM160" s="722"/>
      <c r="AN160" s="722"/>
      <c r="AO160" s="722"/>
      <c r="AP160" s="722"/>
      <c r="AQ160" s="722"/>
      <c r="AR160" s="722"/>
      <c r="AS160" s="723"/>
      <c r="AT160" s="680"/>
      <c r="AU160" s="680"/>
      <c r="AV160" s="680"/>
      <c r="AW160" s="680"/>
      <c r="AX160" s="680"/>
      <c r="AY160" s="680"/>
      <c r="AZ160" s="680"/>
      <c r="BA160" s="680"/>
      <c r="BB160" s="680"/>
      <c r="BC160" s="680"/>
      <c r="BD160" s="680"/>
      <c r="BE160" s="680"/>
      <c r="BF160" s="680"/>
      <c r="BG160" s="680"/>
      <c r="BH160" s="680"/>
      <c r="BI160" s="680"/>
      <c r="BJ160" s="680"/>
      <c r="BK160" s="679">
        <f t="shared" si="11"/>
        <v>111325.07800000001</v>
      </c>
      <c r="BL160" s="679"/>
      <c r="BM160" s="679"/>
      <c r="BN160" s="679"/>
      <c r="BO160" s="679"/>
      <c r="BP160" s="679"/>
      <c r="BQ160" s="679"/>
      <c r="BR160" s="679"/>
      <c r="BS160" s="679"/>
      <c r="BT160" s="681"/>
    </row>
    <row r="161" spans="1:72" s="2" customFormat="1" ht="18" customHeight="1" x14ac:dyDescent="0.25">
      <c r="A161" s="503" t="s">
        <v>1992</v>
      </c>
      <c r="B161" s="503" t="s">
        <v>1919</v>
      </c>
      <c r="C161" s="498">
        <v>1</v>
      </c>
      <c r="D161" s="503">
        <v>1</v>
      </c>
      <c r="E161" s="499">
        <v>8240.103000000001</v>
      </c>
      <c r="F161" s="679">
        <f t="shared" si="12"/>
        <v>98881.236000000004</v>
      </c>
      <c r="G161" s="679"/>
      <c r="H161" s="679"/>
      <c r="I161" s="679"/>
      <c r="J161" s="679"/>
      <c r="K161" s="679"/>
      <c r="L161" s="679"/>
      <c r="M161" s="679"/>
      <c r="N161" s="721"/>
      <c r="O161" s="722"/>
      <c r="P161" s="722"/>
      <c r="Q161" s="722"/>
      <c r="R161" s="722"/>
      <c r="S161" s="722"/>
      <c r="T161" s="722"/>
      <c r="U161" s="723"/>
      <c r="V161" s="680">
        <f t="shared" si="13"/>
        <v>1373.3505000000002</v>
      </c>
      <c r="W161" s="680"/>
      <c r="X161" s="680"/>
      <c r="Y161" s="680"/>
      <c r="Z161" s="680"/>
      <c r="AA161" s="680"/>
      <c r="AB161" s="680"/>
      <c r="AC161" s="680"/>
      <c r="AD161" s="680">
        <f t="shared" si="14"/>
        <v>13733.505000000003</v>
      </c>
      <c r="AE161" s="680"/>
      <c r="AF161" s="680"/>
      <c r="AG161" s="680"/>
      <c r="AH161" s="680"/>
      <c r="AI161" s="680"/>
      <c r="AJ161" s="680"/>
      <c r="AK161" s="680"/>
      <c r="AL161" s="721"/>
      <c r="AM161" s="722"/>
      <c r="AN161" s="722"/>
      <c r="AO161" s="722"/>
      <c r="AP161" s="722"/>
      <c r="AQ161" s="722"/>
      <c r="AR161" s="722"/>
      <c r="AS161" s="723"/>
      <c r="AT161" s="680"/>
      <c r="AU161" s="680"/>
      <c r="AV161" s="680"/>
      <c r="AW161" s="680"/>
      <c r="AX161" s="680"/>
      <c r="AY161" s="680"/>
      <c r="AZ161" s="680"/>
      <c r="BA161" s="680"/>
      <c r="BB161" s="680"/>
      <c r="BC161" s="680"/>
      <c r="BD161" s="680"/>
      <c r="BE161" s="680"/>
      <c r="BF161" s="680"/>
      <c r="BG161" s="680"/>
      <c r="BH161" s="680"/>
      <c r="BI161" s="680"/>
      <c r="BJ161" s="680"/>
      <c r="BK161" s="679">
        <f t="shared" si="11"/>
        <v>113988.09150000001</v>
      </c>
      <c r="BL161" s="679"/>
      <c r="BM161" s="679"/>
      <c r="BN161" s="679"/>
      <c r="BO161" s="679"/>
      <c r="BP161" s="679"/>
      <c r="BQ161" s="679"/>
      <c r="BR161" s="679"/>
      <c r="BS161" s="679"/>
      <c r="BT161" s="681"/>
    </row>
    <row r="162" spans="1:72" s="2" customFormat="1" ht="18" customHeight="1" x14ac:dyDescent="0.25">
      <c r="A162" s="503" t="s">
        <v>1994</v>
      </c>
      <c r="B162" s="503" t="s">
        <v>1919</v>
      </c>
      <c r="C162" s="498">
        <v>1</v>
      </c>
      <c r="D162" s="503">
        <v>1</v>
      </c>
      <c r="E162" s="499">
        <v>8343</v>
      </c>
      <c r="F162" s="679">
        <f t="shared" si="12"/>
        <v>100116</v>
      </c>
      <c r="G162" s="679"/>
      <c r="H162" s="679"/>
      <c r="I162" s="679"/>
      <c r="J162" s="679"/>
      <c r="K162" s="679"/>
      <c r="L162" s="679"/>
      <c r="M162" s="679"/>
      <c r="N162" s="721"/>
      <c r="O162" s="722"/>
      <c r="P162" s="722"/>
      <c r="Q162" s="722"/>
      <c r="R162" s="722"/>
      <c r="S162" s="722"/>
      <c r="T162" s="722"/>
      <c r="U162" s="723"/>
      <c r="V162" s="680">
        <f t="shared" si="13"/>
        <v>1390.5</v>
      </c>
      <c r="W162" s="680"/>
      <c r="X162" s="680"/>
      <c r="Y162" s="680"/>
      <c r="Z162" s="680"/>
      <c r="AA162" s="680"/>
      <c r="AB162" s="680"/>
      <c r="AC162" s="680"/>
      <c r="AD162" s="680">
        <f t="shared" si="14"/>
        <v>13905.000000000002</v>
      </c>
      <c r="AE162" s="680"/>
      <c r="AF162" s="680"/>
      <c r="AG162" s="680"/>
      <c r="AH162" s="680"/>
      <c r="AI162" s="680"/>
      <c r="AJ162" s="680"/>
      <c r="AK162" s="680"/>
      <c r="AL162" s="721"/>
      <c r="AM162" s="722"/>
      <c r="AN162" s="722"/>
      <c r="AO162" s="722"/>
      <c r="AP162" s="722"/>
      <c r="AQ162" s="722"/>
      <c r="AR162" s="722"/>
      <c r="AS162" s="723"/>
      <c r="AT162" s="680"/>
      <c r="AU162" s="680"/>
      <c r="AV162" s="680"/>
      <c r="AW162" s="680"/>
      <c r="AX162" s="680"/>
      <c r="AY162" s="680"/>
      <c r="AZ162" s="680"/>
      <c r="BA162" s="680"/>
      <c r="BB162" s="680"/>
      <c r="BC162" s="680"/>
      <c r="BD162" s="680"/>
      <c r="BE162" s="680"/>
      <c r="BF162" s="680"/>
      <c r="BG162" s="680"/>
      <c r="BH162" s="680"/>
      <c r="BI162" s="680"/>
      <c r="BJ162" s="680"/>
      <c r="BK162" s="679">
        <f t="shared" si="11"/>
        <v>115411.5</v>
      </c>
      <c r="BL162" s="679"/>
      <c r="BM162" s="679"/>
      <c r="BN162" s="679"/>
      <c r="BO162" s="679"/>
      <c r="BP162" s="679"/>
      <c r="BQ162" s="679"/>
      <c r="BR162" s="679"/>
      <c r="BS162" s="679"/>
      <c r="BT162" s="681"/>
    </row>
    <row r="163" spans="1:72" s="2" customFormat="1" ht="18" customHeight="1" x14ac:dyDescent="0.25">
      <c r="A163" s="503" t="s">
        <v>1999</v>
      </c>
      <c r="B163" s="503" t="s">
        <v>1919</v>
      </c>
      <c r="C163" s="498">
        <v>1</v>
      </c>
      <c r="D163" s="503">
        <v>2</v>
      </c>
      <c r="E163" s="499">
        <v>17149.5</v>
      </c>
      <c r="F163" s="679">
        <f t="shared" si="12"/>
        <v>205794</v>
      </c>
      <c r="G163" s="679"/>
      <c r="H163" s="679"/>
      <c r="I163" s="679"/>
      <c r="J163" s="679"/>
      <c r="K163" s="679"/>
      <c r="L163" s="679"/>
      <c r="M163" s="679"/>
      <c r="N163" s="721"/>
      <c r="O163" s="722"/>
      <c r="P163" s="722"/>
      <c r="Q163" s="722"/>
      <c r="R163" s="722"/>
      <c r="S163" s="722"/>
      <c r="T163" s="722"/>
      <c r="U163" s="723"/>
      <c r="V163" s="680">
        <f t="shared" si="13"/>
        <v>2858.25</v>
      </c>
      <c r="W163" s="680"/>
      <c r="X163" s="680"/>
      <c r="Y163" s="680"/>
      <c r="Z163" s="680"/>
      <c r="AA163" s="680"/>
      <c r="AB163" s="680"/>
      <c r="AC163" s="680"/>
      <c r="AD163" s="680">
        <f t="shared" si="14"/>
        <v>28582.5</v>
      </c>
      <c r="AE163" s="680"/>
      <c r="AF163" s="680"/>
      <c r="AG163" s="680"/>
      <c r="AH163" s="680"/>
      <c r="AI163" s="680"/>
      <c r="AJ163" s="680"/>
      <c r="AK163" s="680"/>
      <c r="AL163" s="721"/>
      <c r="AM163" s="722"/>
      <c r="AN163" s="722"/>
      <c r="AO163" s="722"/>
      <c r="AP163" s="722"/>
      <c r="AQ163" s="722"/>
      <c r="AR163" s="722"/>
      <c r="AS163" s="723"/>
      <c r="AT163" s="680"/>
      <c r="AU163" s="680"/>
      <c r="AV163" s="680"/>
      <c r="AW163" s="680"/>
      <c r="AX163" s="680"/>
      <c r="AY163" s="680"/>
      <c r="AZ163" s="680"/>
      <c r="BA163" s="680"/>
      <c r="BB163" s="680"/>
      <c r="BC163" s="680"/>
      <c r="BD163" s="680"/>
      <c r="BE163" s="680"/>
      <c r="BF163" s="680"/>
      <c r="BG163" s="680"/>
      <c r="BH163" s="680"/>
      <c r="BI163" s="680"/>
      <c r="BJ163" s="680"/>
      <c r="BK163" s="679">
        <f t="shared" si="11"/>
        <v>237234.75</v>
      </c>
      <c r="BL163" s="679"/>
      <c r="BM163" s="679"/>
      <c r="BN163" s="679"/>
      <c r="BO163" s="679"/>
      <c r="BP163" s="679"/>
      <c r="BQ163" s="679"/>
      <c r="BR163" s="679"/>
      <c r="BS163" s="679"/>
      <c r="BT163" s="681"/>
    </row>
    <row r="164" spans="1:72" s="2" customFormat="1" ht="25.5" customHeight="1" x14ac:dyDescent="0.25">
      <c r="A164" s="503" t="s">
        <v>2001</v>
      </c>
      <c r="B164" s="503" t="s">
        <v>1919</v>
      </c>
      <c r="C164" s="498">
        <v>1</v>
      </c>
      <c r="D164" s="503">
        <v>1</v>
      </c>
      <c r="E164" s="499">
        <v>8652</v>
      </c>
      <c r="F164" s="679">
        <f t="shared" si="12"/>
        <v>103824</v>
      </c>
      <c r="G164" s="679"/>
      <c r="H164" s="679"/>
      <c r="I164" s="679"/>
      <c r="J164" s="679"/>
      <c r="K164" s="679"/>
      <c r="L164" s="679"/>
      <c r="M164" s="679"/>
      <c r="N164" s="721"/>
      <c r="O164" s="722"/>
      <c r="P164" s="722"/>
      <c r="Q164" s="722"/>
      <c r="R164" s="722"/>
      <c r="S164" s="722"/>
      <c r="T164" s="722"/>
      <c r="U164" s="723"/>
      <c r="V164" s="680">
        <f t="shared" si="13"/>
        <v>1442</v>
      </c>
      <c r="W164" s="680"/>
      <c r="X164" s="680"/>
      <c r="Y164" s="680"/>
      <c r="Z164" s="680"/>
      <c r="AA164" s="680"/>
      <c r="AB164" s="680"/>
      <c r="AC164" s="680"/>
      <c r="AD164" s="680">
        <f t="shared" si="14"/>
        <v>14419.999999999998</v>
      </c>
      <c r="AE164" s="680"/>
      <c r="AF164" s="680"/>
      <c r="AG164" s="680"/>
      <c r="AH164" s="680"/>
      <c r="AI164" s="680"/>
      <c r="AJ164" s="680"/>
      <c r="AK164" s="680"/>
      <c r="AL164" s="721"/>
      <c r="AM164" s="722"/>
      <c r="AN164" s="722"/>
      <c r="AO164" s="722"/>
      <c r="AP164" s="722"/>
      <c r="AQ164" s="722"/>
      <c r="AR164" s="722"/>
      <c r="AS164" s="723"/>
      <c r="AT164" s="680"/>
      <c r="AU164" s="680"/>
      <c r="AV164" s="680"/>
      <c r="AW164" s="680"/>
      <c r="AX164" s="680"/>
      <c r="AY164" s="680"/>
      <c r="AZ164" s="680"/>
      <c r="BA164" s="680"/>
      <c r="BB164" s="680"/>
      <c r="BC164" s="680"/>
      <c r="BD164" s="680"/>
      <c r="BE164" s="680"/>
      <c r="BF164" s="680"/>
      <c r="BG164" s="680"/>
      <c r="BH164" s="680"/>
      <c r="BI164" s="680"/>
      <c r="BJ164" s="680"/>
      <c r="BK164" s="679">
        <f t="shared" si="11"/>
        <v>119686</v>
      </c>
      <c r="BL164" s="679"/>
      <c r="BM164" s="679"/>
      <c r="BN164" s="679"/>
      <c r="BO164" s="679"/>
      <c r="BP164" s="679"/>
      <c r="BQ164" s="679"/>
      <c r="BR164" s="679"/>
      <c r="BS164" s="679"/>
      <c r="BT164" s="681"/>
    </row>
    <row r="165" spans="1:72" s="2" customFormat="1" ht="18" customHeight="1" x14ac:dyDescent="0.25">
      <c r="A165" s="503" t="s">
        <v>2006</v>
      </c>
      <c r="B165" s="503" t="s">
        <v>1919</v>
      </c>
      <c r="C165" s="498">
        <v>1</v>
      </c>
      <c r="D165" s="503">
        <v>1</v>
      </c>
      <c r="E165" s="499">
        <v>8914.65</v>
      </c>
      <c r="F165" s="679">
        <f t="shared" si="12"/>
        <v>106975.79999999999</v>
      </c>
      <c r="G165" s="679"/>
      <c r="H165" s="679"/>
      <c r="I165" s="679"/>
      <c r="J165" s="679"/>
      <c r="K165" s="679"/>
      <c r="L165" s="679"/>
      <c r="M165" s="679"/>
      <c r="N165" s="721"/>
      <c r="O165" s="722"/>
      <c r="P165" s="722"/>
      <c r="Q165" s="722"/>
      <c r="R165" s="722"/>
      <c r="S165" s="722"/>
      <c r="T165" s="722"/>
      <c r="U165" s="723"/>
      <c r="V165" s="680">
        <f t="shared" si="13"/>
        <v>1485.7749999999999</v>
      </c>
      <c r="W165" s="680"/>
      <c r="X165" s="680"/>
      <c r="Y165" s="680"/>
      <c r="Z165" s="680"/>
      <c r="AA165" s="680"/>
      <c r="AB165" s="680"/>
      <c r="AC165" s="680"/>
      <c r="AD165" s="680">
        <f t="shared" si="14"/>
        <v>14857.749999999998</v>
      </c>
      <c r="AE165" s="680"/>
      <c r="AF165" s="680"/>
      <c r="AG165" s="680"/>
      <c r="AH165" s="680"/>
      <c r="AI165" s="680"/>
      <c r="AJ165" s="680"/>
      <c r="AK165" s="680"/>
      <c r="AL165" s="721"/>
      <c r="AM165" s="722"/>
      <c r="AN165" s="722"/>
      <c r="AO165" s="722"/>
      <c r="AP165" s="722"/>
      <c r="AQ165" s="722"/>
      <c r="AR165" s="722"/>
      <c r="AS165" s="723"/>
      <c r="AT165" s="680"/>
      <c r="AU165" s="680"/>
      <c r="AV165" s="680"/>
      <c r="AW165" s="680"/>
      <c r="AX165" s="680"/>
      <c r="AY165" s="680"/>
      <c r="AZ165" s="680"/>
      <c r="BA165" s="680"/>
      <c r="BB165" s="680"/>
      <c r="BC165" s="680"/>
      <c r="BD165" s="680"/>
      <c r="BE165" s="680"/>
      <c r="BF165" s="680"/>
      <c r="BG165" s="680"/>
      <c r="BH165" s="680"/>
      <c r="BI165" s="680"/>
      <c r="BJ165" s="680"/>
      <c r="BK165" s="679">
        <f t="shared" si="11"/>
        <v>123319.32499999998</v>
      </c>
      <c r="BL165" s="679"/>
      <c r="BM165" s="679"/>
      <c r="BN165" s="679"/>
      <c r="BO165" s="679"/>
      <c r="BP165" s="679"/>
      <c r="BQ165" s="679"/>
      <c r="BR165" s="679"/>
      <c r="BS165" s="679"/>
      <c r="BT165" s="681"/>
    </row>
    <row r="166" spans="1:72" s="2" customFormat="1" ht="18" customHeight="1" x14ac:dyDescent="0.25">
      <c r="A166" s="503" t="s">
        <v>2007</v>
      </c>
      <c r="B166" s="503" t="s">
        <v>1919</v>
      </c>
      <c r="C166" s="498">
        <v>1</v>
      </c>
      <c r="D166" s="503">
        <v>5</v>
      </c>
      <c r="E166" s="499">
        <v>44573.25</v>
      </c>
      <c r="F166" s="679">
        <f t="shared" si="12"/>
        <v>534879</v>
      </c>
      <c r="G166" s="679"/>
      <c r="H166" s="679"/>
      <c r="I166" s="679"/>
      <c r="J166" s="679"/>
      <c r="K166" s="679"/>
      <c r="L166" s="679"/>
      <c r="M166" s="679"/>
      <c r="N166" s="721"/>
      <c r="O166" s="722"/>
      <c r="P166" s="722"/>
      <c r="Q166" s="722"/>
      <c r="R166" s="722"/>
      <c r="S166" s="722"/>
      <c r="T166" s="722"/>
      <c r="U166" s="723"/>
      <c r="V166" s="680">
        <f t="shared" si="13"/>
        <v>7428.875</v>
      </c>
      <c r="W166" s="680"/>
      <c r="X166" s="680"/>
      <c r="Y166" s="680"/>
      <c r="Z166" s="680"/>
      <c r="AA166" s="680"/>
      <c r="AB166" s="680"/>
      <c r="AC166" s="680"/>
      <c r="AD166" s="680">
        <f t="shared" si="14"/>
        <v>74288.75</v>
      </c>
      <c r="AE166" s="680"/>
      <c r="AF166" s="680"/>
      <c r="AG166" s="680"/>
      <c r="AH166" s="680"/>
      <c r="AI166" s="680"/>
      <c r="AJ166" s="680"/>
      <c r="AK166" s="680"/>
      <c r="AL166" s="721"/>
      <c r="AM166" s="722"/>
      <c r="AN166" s="722"/>
      <c r="AO166" s="722"/>
      <c r="AP166" s="722"/>
      <c r="AQ166" s="722"/>
      <c r="AR166" s="722"/>
      <c r="AS166" s="723"/>
      <c r="AT166" s="680"/>
      <c r="AU166" s="680"/>
      <c r="AV166" s="680"/>
      <c r="AW166" s="680"/>
      <c r="AX166" s="680"/>
      <c r="AY166" s="680"/>
      <c r="AZ166" s="680"/>
      <c r="BA166" s="680"/>
      <c r="BB166" s="680"/>
      <c r="BC166" s="680"/>
      <c r="BD166" s="680"/>
      <c r="BE166" s="680"/>
      <c r="BF166" s="680"/>
      <c r="BG166" s="680"/>
      <c r="BH166" s="680"/>
      <c r="BI166" s="680"/>
      <c r="BJ166" s="680"/>
      <c r="BK166" s="679">
        <f t="shared" si="11"/>
        <v>616596.625</v>
      </c>
      <c r="BL166" s="679"/>
      <c r="BM166" s="679"/>
      <c r="BN166" s="679"/>
      <c r="BO166" s="679"/>
      <c r="BP166" s="679"/>
      <c r="BQ166" s="679"/>
      <c r="BR166" s="679"/>
      <c r="BS166" s="679"/>
      <c r="BT166" s="681"/>
    </row>
    <row r="167" spans="1:72" s="2" customFormat="1" ht="18" customHeight="1" x14ac:dyDescent="0.25">
      <c r="A167" s="503" t="s">
        <v>2023</v>
      </c>
      <c r="B167" s="503" t="s">
        <v>1919</v>
      </c>
      <c r="C167" s="498">
        <v>1</v>
      </c>
      <c r="D167" s="503">
        <v>5</v>
      </c>
      <c r="E167" s="499">
        <v>46917.014999999999</v>
      </c>
      <c r="F167" s="679">
        <f t="shared" si="12"/>
        <v>563004.17999999993</v>
      </c>
      <c r="G167" s="679"/>
      <c r="H167" s="679"/>
      <c r="I167" s="679"/>
      <c r="J167" s="679"/>
      <c r="K167" s="679"/>
      <c r="L167" s="679"/>
      <c r="M167" s="679"/>
      <c r="N167" s="721"/>
      <c r="O167" s="722"/>
      <c r="P167" s="722"/>
      <c r="Q167" s="722"/>
      <c r="R167" s="722"/>
      <c r="S167" s="722"/>
      <c r="T167" s="722"/>
      <c r="U167" s="723"/>
      <c r="V167" s="680">
        <f t="shared" si="13"/>
        <v>7819.5024999999996</v>
      </c>
      <c r="W167" s="680"/>
      <c r="X167" s="680"/>
      <c r="Y167" s="680"/>
      <c r="Z167" s="680"/>
      <c r="AA167" s="680"/>
      <c r="AB167" s="680"/>
      <c r="AC167" s="680"/>
      <c r="AD167" s="680">
        <f t="shared" si="14"/>
        <v>78195.024999999994</v>
      </c>
      <c r="AE167" s="680"/>
      <c r="AF167" s="680"/>
      <c r="AG167" s="680"/>
      <c r="AH167" s="680"/>
      <c r="AI167" s="680"/>
      <c r="AJ167" s="680"/>
      <c r="AK167" s="680"/>
      <c r="AL167" s="721"/>
      <c r="AM167" s="722"/>
      <c r="AN167" s="722"/>
      <c r="AO167" s="722"/>
      <c r="AP167" s="722"/>
      <c r="AQ167" s="722"/>
      <c r="AR167" s="722"/>
      <c r="AS167" s="723"/>
      <c r="AT167" s="680"/>
      <c r="AU167" s="680"/>
      <c r="AV167" s="680"/>
      <c r="AW167" s="680"/>
      <c r="AX167" s="680"/>
      <c r="AY167" s="680"/>
      <c r="AZ167" s="680"/>
      <c r="BA167" s="680"/>
      <c r="BB167" s="680"/>
      <c r="BC167" s="680"/>
      <c r="BD167" s="680"/>
      <c r="BE167" s="680"/>
      <c r="BF167" s="680"/>
      <c r="BG167" s="680"/>
      <c r="BH167" s="680"/>
      <c r="BI167" s="680"/>
      <c r="BJ167" s="680"/>
      <c r="BK167" s="679">
        <f t="shared" si="11"/>
        <v>649018.7074999999</v>
      </c>
      <c r="BL167" s="679"/>
      <c r="BM167" s="679"/>
      <c r="BN167" s="679"/>
      <c r="BO167" s="679"/>
      <c r="BP167" s="679"/>
      <c r="BQ167" s="679"/>
      <c r="BR167" s="679"/>
      <c r="BS167" s="679"/>
      <c r="BT167" s="681"/>
    </row>
    <row r="168" spans="1:72" s="2" customFormat="1" ht="18" customHeight="1" x14ac:dyDescent="0.25">
      <c r="A168" s="503" t="s">
        <v>2024</v>
      </c>
      <c r="B168" s="503" t="s">
        <v>1919</v>
      </c>
      <c r="C168" s="498">
        <v>1</v>
      </c>
      <c r="D168" s="503">
        <v>1</v>
      </c>
      <c r="E168" s="499">
        <v>9586.4160000000011</v>
      </c>
      <c r="F168" s="679">
        <f t="shared" si="12"/>
        <v>115036.99200000001</v>
      </c>
      <c r="G168" s="679"/>
      <c r="H168" s="679"/>
      <c r="I168" s="679"/>
      <c r="J168" s="679"/>
      <c r="K168" s="679"/>
      <c r="L168" s="679"/>
      <c r="M168" s="679"/>
      <c r="N168" s="721"/>
      <c r="O168" s="722"/>
      <c r="P168" s="722"/>
      <c r="Q168" s="722"/>
      <c r="R168" s="722"/>
      <c r="S168" s="722"/>
      <c r="T168" s="722"/>
      <c r="U168" s="723"/>
      <c r="V168" s="680">
        <f t="shared" si="13"/>
        <v>1597.7360000000001</v>
      </c>
      <c r="W168" s="680"/>
      <c r="X168" s="680"/>
      <c r="Y168" s="680"/>
      <c r="Z168" s="680"/>
      <c r="AA168" s="680"/>
      <c r="AB168" s="680"/>
      <c r="AC168" s="680"/>
      <c r="AD168" s="680">
        <f t="shared" si="14"/>
        <v>15977.360000000002</v>
      </c>
      <c r="AE168" s="680"/>
      <c r="AF168" s="680"/>
      <c r="AG168" s="680"/>
      <c r="AH168" s="680"/>
      <c r="AI168" s="680"/>
      <c r="AJ168" s="680"/>
      <c r="AK168" s="680"/>
      <c r="AL168" s="721"/>
      <c r="AM168" s="722"/>
      <c r="AN168" s="722"/>
      <c r="AO168" s="722"/>
      <c r="AP168" s="722"/>
      <c r="AQ168" s="722"/>
      <c r="AR168" s="722"/>
      <c r="AS168" s="723"/>
      <c r="AT168" s="680"/>
      <c r="AU168" s="680"/>
      <c r="AV168" s="680"/>
      <c r="AW168" s="680"/>
      <c r="AX168" s="680"/>
      <c r="AY168" s="680"/>
      <c r="AZ168" s="680"/>
      <c r="BA168" s="680"/>
      <c r="BB168" s="680"/>
      <c r="BC168" s="680"/>
      <c r="BD168" s="680"/>
      <c r="BE168" s="680"/>
      <c r="BF168" s="680"/>
      <c r="BG168" s="680"/>
      <c r="BH168" s="680"/>
      <c r="BI168" s="680"/>
      <c r="BJ168" s="680"/>
      <c r="BK168" s="679">
        <f t="shared" si="11"/>
        <v>132612.08800000002</v>
      </c>
      <c r="BL168" s="679"/>
      <c r="BM168" s="679"/>
      <c r="BN168" s="679"/>
      <c r="BO168" s="679"/>
      <c r="BP168" s="679"/>
      <c r="BQ168" s="679"/>
      <c r="BR168" s="679"/>
      <c r="BS168" s="679"/>
      <c r="BT168" s="681"/>
    </row>
    <row r="169" spans="1:72" s="2" customFormat="1" ht="24.75" customHeight="1" x14ac:dyDescent="0.25">
      <c r="A169" s="503" t="s">
        <v>2025</v>
      </c>
      <c r="B169" s="503" t="s">
        <v>1919</v>
      </c>
      <c r="C169" s="498">
        <v>1</v>
      </c>
      <c r="D169" s="503">
        <v>1</v>
      </c>
      <c r="E169" s="499">
        <v>9586.4160000000011</v>
      </c>
      <c r="F169" s="679">
        <f t="shared" si="12"/>
        <v>115036.99200000001</v>
      </c>
      <c r="G169" s="679"/>
      <c r="H169" s="679"/>
      <c r="I169" s="679"/>
      <c r="J169" s="679"/>
      <c r="K169" s="679"/>
      <c r="L169" s="679"/>
      <c r="M169" s="679"/>
      <c r="N169" s="721"/>
      <c r="O169" s="722"/>
      <c r="P169" s="722"/>
      <c r="Q169" s="722"/>
      <c r="R169" s="722"/>
      <c r="S169" s="722"/>
      <c r="T169" s="722"/>
      <c r="U169" s="723"/>
      <c r="V169" s="680">
        <f t="shared" si="13"/>
        <v>1597.7360000000001</v>
      </c>
      <c r="W169" s="680"/>
      <c r="X169" s="680"/>
      <c r="Y169" s="680"/>
      <c r="Z169" s="680"/>
      <c r="AA169" s="680"/>
      <c r="AB169" s="680"/>
      <c r="AC169" s="680"/>
      <c r="AD169" s="680">
        <f t="shared" si="14"/>
        <v>15977.360000000002</v>
      </c>
      <c r="AE169" s="680"/>
      <c r="AF169" s="680"/>
      <c r="AG169" s="680"/>
      <c r="AH169" s="680"/>
      <c r="AI169" s="680"/>
      <c r="AJ169" s="680"/>
      <c r="AK169" s="680"/>
      <c r="AL169" s="721"/>
      <c r="AM169" s="722"/>
      <c r="AN169" s="722"/>
      <c r="AO169" s="722"/>
      <c r="AP169" s="722"/>
      <c r="AQ169" s="722"/>
      <c r="AR169" s="722"/>
      <c r="AS169" s="723"/>
      <c r="AT169" s="680"/>
      <c r="AU169" s="680"/>
      <c r="AV169" s="680"/>
      <c r="AW169" s="680"/>
      <c r="AX169" s="680"/>
      <c r="AY169" s="680"/>
      <c r="AZ169" s="680"/>
      <c r="BA169" s="680"/>
      <c r="BB169" s="680"/>
      <c r="BC169" s="680"/>
      <c r="BD169" s="680"/>
      <c r="BE169" s="680"/>
      <c r="BF169" s="680"/>
      <c r="BG169" s="680"/>
      <c r="BH169" s="680"/>
      <c r="BI169" s="680"/>
      <c r="BJ169" s="680"/>
      <c r="BK169" s="679">
        <f t="shared" si="11"/>
        <v>132612.08800000002</v>
      </c>
      <c r="BL169" s="679"/>
      <c r="BM169" s="679"/>
      <c r="BN169" s="679"/>
      <c r="BO169" s="679"/>
      <c r="BP169" s="679"/>
      <c r="BQ169" s="679"/>
      <c r="BR169" s="679"/>
      <c r="BS169" s="679"/>
      <c r="BT169" s="681"/>
    </row>
    <row r="170" spans="1:72" s="2" customFormat="1" ht="26.25" customHeight="1" x14ac:dyDescent="0.25">
      <c r="A170" s="503" t="s">
        <v>2027</v>
      </c>
      <c r="B170" s="503" t="s">
        <v>1919</v>
      </c>
      <c r="C170" s="498">
        <v>1</v>
      </c>
      <c r="D170" s="503">
        <v>10</v>
      </c>
      <c r="E170" s="499">
        <v>95864.16</v>
      </c>
      <c r="F170" s="679">
        <f t="shared" si="12"/>
        <v>1150369.92</v>
      </c>
      <c r="G170" s="679"/>
      <c r="H170" s="679"/>
      <c r="I170" s="679"/>
      <c r="J170" s="679"/>
      <c r="K170" s="679"/>
      <c r="L170" s="679"/>
      <c r="M170" s="679"/>
      <c r="N170" s="721"/>
      <c r="O170" s="722"/>
      <c r="P170" s="722"/>
      <c r="Q170" s="722"/>
      <c r="R170" s="722"/>
      <c r="S170" s="722"/>
      <c r="T170" s="722"/>
      <c r="U170" s="723"/>
      <c r="V170" s="680">
        <f t="shared" si="13"/>
        <v>15977.36</v>
      </c>
      <c r="W170" s="680"/>
      <c r="X170" s="680"/>
      <c r="Y170" s="680"/>
      <c r="Z170" s="680"/>
      <c r="AA170" s="680"/>
      <c r="AB170" s="680"/>
      <c r="AC170" s="680"/>
      <c r="AD170" s="680">
        <f t="shared" si="14"/>
        <v>159773.6</v>
      </c>
      <c r="AE170" s="680"/>
      <c r="AF170" s="680"/>
      <c r="AG170" s="680"/>
      <c r="AH170" s="680"/>
      <c r="AI170" s="680"/>
      <c r="AJ170" s="680"/>
      <c r="AK170" s="680"/>
      <c r="AL170" s="721"/>
      <c r="AM170" s="722"/>
      <c r="AN170" s="722"/>
      <c r="AO170" s="722"/>
      <c r="AP170" s="722"/>
      <c r="AQ170" s="722"/>
      <c r="AR170" s="722"/>
      <c r="AS170" s="723"/>
      <c r="AT170" s="680"/>
      <c r="AU170" s="680"/>
      <c r="AV170" s="680"/>
      <c r="AW170" s="680"/>
      <c r="AX170" s="680"/>
      <c r="AY170" s="680"/>
      <c r="AZ170" s="680"/>
      <c r="BA170" s="680"/>
      <c r="BB170" s="680"/>
      <c r="BC170" s="680"/>
      <c r="BD170" s="680"/>
      <c r="BE170" s="680"/>
      <c r="BF170" s="680"/>
      <c r="BG170" s="680"/>
      <c r="BH170" s="680"/>
      <c r="BI170" s="680"/>
      <c r="BJ170" s="680"/>
      <c r="BK170" s="679">
        <f t="shared" si="11"/>
        <v>1326120.8800000001</v>
      </c>
      <c r="BL170" s="679"/>
      <c r="BM170" s="679"/>
      <c r="BN170" s="679"/>
      <c r="BO170" s="679"/>
      <c r="BP170" s="679"/>
      <c r="BQ170" s="679"/>
      <c r="BR170" s="679"/>
      <c r="BS170" s="679"/>
      <c r="BT170" s="681"/>
    </row>
    <row r="171" spans="1:72" s="2" customFormat="1" ht="18" customHeight="1" x14ac:dyDescent="0.25">
      <c r="A171" s="503" t="s">
        <v>2029</v>
      </c>
      <c r="B171" s="503" t="s">
        <v>1919</v>
      </c>
      <c r="C171" s="498">
        <v>1</v>
      </c>
      <c r="D171" s="503">
        <v>1</v>
      </c>
      <c r="E171" s="499">
        <v>9785.103000000001</v>
      </c>
      <c r="F171" s="679">
        <f t="shared" si="12"/>
        <v>117421.236</v>
      </c>
      <c r="G171" s="679"/>
      <c r="H171" s="679"/>
      <c r="I171" s="679"/>
      <c r="J171" s="679"/>
      <c r="K171" s="679"/>
      <c r="L171" s="679"/>
      <c r="M171" s="679"/>
      <c r="N171" s="721"/>
      <c r="O171" s="722"/>
      <c r="P171" s="722"/>
      <c r="Q171" s="722"/>
      <c r="R171" s="722"/>
      <c r="S171" s="722"/>
      <c r="T171" s="722"/>
      <c r="U171" s="723"/>
      <c r="V171" s="680">
        <f t="shared" si="13"/>
        <v>1630.8505000000002</v>
      </c>
      <c r="W171" s="680"/>
      <c r="X171" s="680"/>
      <c r="Y171" s="680"/>
      <c r="Z171" s="680"/>
      <c r="AA171" s="680"/>
      <c r="AB171" s="680"/>
      <c r="AC171" s="680"/>
      <c r="AD171" s="680">
        <f t="shared" si="14"/>
        <v>16308.505000000003</v>
      </c>
      <c r="AE171" s="680"/>
      <c r="AF171" s="680"/>
      <c r="AG171" s="680"/>
      <c r="AH171" s="680"/>
      <c r="AI171" s="680"/>
      <c r="AJ171" s="680"/>
      <c r="AK171" s="680"/>
      <c r="AL171" s="721"/>
      <c r="AM171" s="722"/>
      <c r="AN171" s="722"/>
      <c r="AO171" s="722"/>
      <c r="AP171" s="722"/>
      <c r="AQ171" s="722"/>
      <c r="AR171" s="722"/>
      <c r="AS171" s="723"/>
      <c r="AT171" s="680"/>
      <c r="AU171" s="680"/>
      <c r="AV171" s="680"/>
      <c r="AW171" s="680"/>
      <c r="AX171" s="680"/>
      <c r="AY171" s="680"/>
      <c r="AZ171" s="680"/>
      <c r="BA171" s="680"/>
      <c r="BB171" s="680"/>
      <c r="BC171" s="680"/>
      <c r="BD171" s="680"/>
      <c r="BE171" s="680"/>
      <c r="BF171" s="680"/>
      <c r="BG171" s="680"/>
      <c r="BH171" s="680"/>
      <c r="BI171" s="680"/>
      <c r="BJ171" s="680"/>
      <c r="BK171" s="679">
        <f t="shared" si="11"/>
        <v>135360.59150000001</v>
      </c>
      <c r="BL171" s="679"/>
      <c r="BM171" s="679"/>
      <c r="BN171" s="679"/>
      <c r="BO171" s="679"/>
      <c r="BP171" s="679"/>
      <c r="BQ171" s="679"/>
      <c r="BR171" s="679"/>
      <c r="BS171" s="679"/>
      <c r="BT171" s="681"/>
    </row>
    <row r="172" spans="1:72" s="2" customFormat="1" ht="18" customHeight="1" x14ac:dyDescent="0.25">
      <c r="A172" s="503" t="s">
        <v>2034</v>
      </c>
      <c r="B172" s="503" t="s">
        <v>1919</v>
      </c>
      <c r="C172" s="498">
        <v>1</v>
      </c>
      <c r="D172" s="503">
        <v>2</v>
      </c>
      <c r="E172" s="499">
        <v>19570.206000000002</v>
      </c>
      <c r="F172" s="679">
        <f t="shared" si="12"/>
        <v>234842.47200000001</v>
      </c>
      <c r="G172" s="679"/>
      <c r="H172" s="679"/>
      <c r="I172" s="679"/>
      <c r="J172" s="679"/>
      <c r="K172" s="679"/>
      <c r="L172" s="679"/>
      <c r="M172" s="679"/>
      <c r="N172" s="721"/>
      <c r="O172" s="722"/>
      <c r="P172" s="722"/>
      <c r="Q172" s="722"/>
      <c r="R172" s="722"/>
      <c r="S172" s="722"/>
      <c r="T172" s="722"/>
      <c r="U172" s="723"/>
      <c r="V172" s="680">
        <f t="shared" si="13"/>
        <v>3261.7010000000005</v>
      </c>
      <c r="W172" s="680"/>
      <c r="X172" s="680"/>
      <c r="Y172" s="680"/>
      <c r="Z172" s="680"/>
      <c r="AA172" s="680"/>
      <c r="AB172" s="680"/>
      <c r="AC172" s="680"/>
      <c r="AD172" s="680">
        <f t="shared" si="14"/>
        <v>32617.010000000006</v>
      </c>
      <c r="AE172" s="680"/>
      <c r="AF172" s="680"/>
      <c r="AG172" s="680"/>
      <c r="AH172" s="680"/>
      <c r="AI172" s="680"/>
      <c r="AJ172" s="680"/>
      <c r="AK172" s="680"/>
      <c r="AL172" s="721"/>
      <c r="AM172" s="722"/>
      <c r="AN172" s="722"/>
      <c r="AO172" s="722"/>
      <c r="AP172" s="722"/>
      <c r="AQ172" s="722"/>
      <c r="AR172" s="722"/>
      <c r="AS172" s="723"/>
      <c r="AT172" s="680"/>
      <c r="AU172" s="680"/>
      <c r="AV172" s="680"/>
      <c r="AW172" s="680"/>
      <c r="AX172" s="680"/>
      <c r="AY172" s="680"/>
      <c r="AZ172" s="680"/>
      <c r="BA172" s="680"/>
      <c r="BB172" s="680"/>
      <c r="BC172" s="680"/>
      <c r="BD172" s="680"/>
      <c r="BE172" s="680"/>
      <c r="BF172" s="680"/>
      <c r="BG172" s="680"/>
      <c r="BH172" s="680"/>
      <c r="BI172" s="680"/>
      <c r="BJ172" s="680"/>
      <c r="BK172" s="679">
        <f t="shared" si="11"/>
        <v>270721.18300000002</v>
      </c>
      <c r="BL172" s="679"/>
      <c r="BM172" s="679"/>
      <c r="BN172" s="679"/>
      <c r="BO172" s="679"/>
      <c r="BP172" s="679"/>
      <c r="BQ172" s="679"/>
      <c r="BR172" s="679"/>
      <c r="BS172" s="679"/>
      <c r="BT172" s="681"/>
    </row>
    <row r="173" spans="1:72" s="2" customFormat="1" ht="18" customHeight="1" x14ac:dyDescent="0.25">
      <c r="A173" s="503" t="s">
        <v>2036</v>
      </c>
      <c r="B173" s="503" t="s">
        <v>1919</v>
      </c>
      <c r="C173" s="498">
        <v>1</v>
      </c>
      <c r="D173" s="503">
        <v>1</v>
      </c>
      <c r="E173" s="499">
        <v>9785.103000000001</v>
      </c>
      <c r="F173" s="679">
        <f t="shared" si="12"/>
        <v>117421.236</v>
      </c>
      <c r="G173" s="679"/>
      <c r="H173" s="679"/>
      <c r="I173" s="679"/>
      <c r="J173" s="679"/>
      <c r="K173" s="679"/>
      <c r="L173" s="679"/>
      <c r="M173" s="679"/>
      <c r="N173" s="721"/>
      <c r="O173" s="722"/>
      <c r="P173" s="722"/>
      <c r="Q173" s="722"/>
      <c r="R173" s="722"/>
      <c r="S173" s="722"/>
      <c r="T173" s="722"/>
      <c r="U173" s="723"/>
      <c r="V173" s="680">
        <f t="shared" si="13"/>
        <v>1630.8505000000002</v>
      </c>
      <c r="W173" s="680"/>
      <c r="X173" s="680"/>
      <c r="Y173" s="680"/>
      <c r="Z173" s="680"/>
      <c r="AA173" s="680"/>
      <c r="AB173" s="680"/>
      <c r="AC173" s="680"/>
      <c r="AD173" s="680">
        <f t="shared" si="14"/>
        <v>16308.505000000003</v>
      </c>
      <c r="AE173" s="680"/>
      <c r="AF173" s="680"/>
      <c r="AG173" s="680"/>
      <c r="AH173" s="680"/>
      <c r="AI173" s="680"/>
      <c r="AJ173" s="680"/>
      <c r="AK173" s="680"/>
      <c r="AL173" s="721"/>
      <c r="AM173" s="722"/>
      <c r="AN173" s="722"/>
      <c r="AO173" s="722"/>
      <c r="AP173" s="722"/>
      <c r="AQ173" s="722"/>
      <c r="AR173" s="722"/>
      <c r="AS173" s="723"/>
      <c r="AT173" s="680"/>
      <c r="AU173" s="680"/>
      <c r="AV173" s="680"/>
      <c r="AW173" s="680"/>
      <c r="AX173" s="680"/>
      <c r="AY173" s="680"/>
      <c r="AZ173" s="680"/>
      <c r="BA173" s="680"/>
      <c r="BB173" s="680"/>
      <c r="BC173" s="680"/>
      <c r="BD173" s="680"/>
      <c r="BE173" s="680"/>
      <c r="BF173" s="680"/>
      <c r="BG173" s="680"/>
      <c r="BH173" s="680"/>
      <c r="BI173" s="680"/>
      <c r="BJ173" s="680"/>
      <c r="BK173" s="679">
        <f t="shared" si="11"/>
        <v>135360.59150000001</v>
      </c>
      <c r="BL173" s="679"/>
      <c r="BM173" s="679"/>
      <c r="BN173" s="679"/>
      <c r="BO173" s="679"/>
      <c r="BP173" s="679"/>
      <c r="BQ173" s="679"/>
      <c r="BR173" s="679"/>
      <c r="BS173" s="679"/>
      <c r="BT173" s="681"/>
    </row>
    <row r="174" spans="1:72" s="2" customFormat="1" ht="18" customHeight="1" x14ac:dyDescent="0.25">
      <c r="A174" s="503" t="s">
        <v>2039</v>
      </c>
      <c r="B174" s="503" t="s">
        <v>1919</v>
      </c>
      <c r="C174" s="498">
        <v>1</v>
      </c>
      <c r="D174" s="503">
        <v>1</v>
      </c>
      <c r="E174" s="499">
        <v>10073.4</v>
      </c>
      <c r="F174" s="679">
        <f t="shared" si="12"/>
        <v>120880.79999999999</v>
      </c>
      <c r="G174" s="679"/>
      <c r="H174" s="679"/>
      <c r="I174" s="679"/>
      <c r="J174" s="679"/>
      <c r="K174" s="679"/>
      <c r="L174" s="679"/>
      <c r="M174" s="679"/>
      <c r="N174" s="721"/>
      <c r="O174" s="722"/>
      <c r="P174" s="722"/>
      <c r="Q174" s="722"/>
      <c r="R174" s="722"/>
      <c r="S174" s="722"/>
      <c r="T174" s="722"/>
      <c r="U174" s="723"/>
      <c r="V174" s="680">
        <f t="shared" si="13"/>
        <v>1678.8999999999999</v>
      </c>
      <c r="W174" s="680"/>
      <c r="X174" s="680"/>
      <c r="Y174" s="680"/>
      <c r="Z174" s="680"/>
      <c r="AA174" s="680"/>
      <c r="AB174" s="680"/>
      <c r="AC174" s="680"/>
      <c r="AD174" s="680">
        <f t="shared" si="14"/>
        <v>16789</v>
      </c>
      <c r="AE174" s="680"/>
      <c r="AF174" s="680"/>
      <c r="AG174" s="680"/>
      <c r="AH174" s="680"/>
      <c r="AI174" s="680"/>
      <c r="AJ174" s="680"/>
      <c r="AK174" s="680"/>
      <c r="AL174" s="721"/>
      <c r="AM174" s="722"/>
      <c r="AN174" s="722"/>
      <c r="AO174" s="722"/>
      <c r="AP174" s="722"/>
      <c r="AQ174" s="722"/>
      <c r="AR174" s="722"/>
      <c r="AS174" s="723"/>
      <c r="AT174" s="680"/>
      <c r="AU174" s="680"/>
      <c r="AV174" s="680"/>
      <c r="AW174" s="680"/>
      <c r="AX174" s="680"/>
      <c r="AY174" s="680"/>
      <c r="AZ174" s="680"/>
      <c r="BA174" s="680"/>
      <c r="BB174" s="680"/>
      <c r="BC174" s="680"/>
      <c r="BD174" s="680"/>
      <c r="BE174" s="680"/>
      <c r="BF174" s="680"/>
      <c r="BG174" s="680"/>
      <c r="BH174" s="680"/>
      <c r="BI174" s="680"/>
      <c r="BJ174" s="680"/>
      <c r="BK174" s="679">
        <f t="shared" si="11"/>
        <v>139348.69999999998</v>
      </c>
      <c r="BL174" s="679"/>
      <c r="BM174" s="679"/>
      <c r="BN174" s="679"/>
      <c r="BO174" s="679"/>
      <c r="BP174" s="679"/>
      <c r="BQ174" s="679"/>
      <c r="BR174" s="679"/>
      <c r="BS174" s="679"/>
      <c r="BT174" s="681"/>
    </row>
    <row r="175" spans="1:72" s="2" customFormat="1" ht="18" customHeight="1" x14ac:dyDescent="0.25">
      <c r="A175" s="503" t="s">
        <v>2040</v>
      </c>
      <c r="B175" s="503" t="s">
        <v>1919</v>
      </c>
      <c r="C175" s="498">
        <v>1</v>
      </c>
      <c r="D175" s="503">
        <v>1</v>
      </c>
      <c r="E175" s="499">
        <v>10315.347</v>
      </c>
      <c r="F175" s="679">
        <f t="shared" si="12"/>
        <v>123784.16399999999</v>
      </c>
      <c r="G175" s="679"/>
      <c r="H175" s="679"/>
      <c r="I175" s="679"/>
      <c r="J175" s="679"/>
      <c r="K175" s="679"/>
      <c r="L175" s="679"/>
      <c r="M175" s="679"/>
      <c r="N175" s="721"/>
      <c r="O175" s="722"/>
      <c r="P175" s="722"/>
      <c r="Q175" s="722"/>
      <c r="R175" s="722"/>
      <c r="S175" s="722"/>
      <c r="T175" s="722"/>
      <c r="U175" s="723"/>
      <c r="V175" s="680">
        <f t="shared" si="13"/>
        <v>1719.2245</v>
      </c>
      <c r="W175" s="680"/>
      <c r="X175" s="680"/>
      <c r="Y175" s="680"/>
      <c r="Z175" s="680"/>
      <c r="AA175" s="680"/>
      <c r="AB175" s="680"/>
      <c r="AC175" s="680"/>
      <c r="AD175" s="680">
        <f t="shared" si="14"/>
        <v>17192.244999999999</v>
      </c>
      <c r="AE175" s="680"/>
      <c r="AF175" s="680"/>
      <c r="AG175" s="680"/>
      <c r="AH175" s="680"/>
      <c r="AI175" s="680"/>
      <c r="AJ175" s="680"/>
      <c r="AK175" s="680"/>
      <c r="AL175" s="721"/>
      <c r="AM175" s="722"/>
      <c r="AN175" s="722"/>
      <c r="AO175" s="722"/>
      <c r="AP175" s="722"/>
      <c r="AQ175" s="722"/>
      <c r="AR175" s="722"/>
      <c r="AS175" s="723"/>
      <c r="AT175" s="680"/>
      <c r="AU175" s="680"/>
      <c r="AV175" s="680"/>
      <c r="AW175" s="680"/>
      <c r="AX175" s="680"/>
      <c r="AY175" s="680"/>
      <c r="AZ175" s="680"/>
      <c r="BA175" s="680"/>
      <c r="BB175" s="680"/>
      <c r="BC175" s="680"/>
      <c r="BD175" s="680"/>
      <c r="BE175" s="680"/>
      <c r="BF175" s="680"/>
      <c r="BG175" s="680"/>
      <c r="BH175" s="680"/>
      <c r="BI175" s="680"/>
      <c r="BJ175" s="680"/>
      <c r="BK175" s="679">
        <f t="shared" si="11"/>
        <v>142695.6335</v>
      </c>
      <c r="BL175" s="679"/>
      <c r="BM175" s="679"/>
      <c r="BN175" s="679"/>
      <c r="BO175" s="679"/>
      <c r="BP175" s="679"/>
      <c r="BQ175" s="679"/>
      <c r="BR175" s="679"/>
      <c r="BS175" s="679"/>
      <c r="BT175" s="681"/>
    </row>
    <row r="176" spans="1:72" s="2" customFormat="1" ht="18" customHeight="1" x14ac:dyDescent="0.25">
      <c r="A176" s="503" t="s">
        <v>2044</v>
      </c>
      <c r="B176" s="503" t="s">
        <v>1919</v>
      </c>
      <c r="C176" s="498">
        <v>1</v>
      </c>
      <c r="D176" s="503">
        <v>1</v>
      </c>
      <c r="E176" s="499">
        <v>10315.656000000001</v>
      </c>
      <c r="F176" s="679">
        <f t="shared" si="12"/>
        <v>123787.872</v>
      </c>
      <c r="G176" s="679"/>
      <c r="H176" s="679"/>
      <c r="I176" s="679"/>
      <c r="J176" s="679"/>
      <c r="K176" s="679"/>
      <c r="L176" s="679"/>
      <c r="M176" s="679"/>
      <c r="N176" s="721"/>
      <c r="O176" s="722"/>
      <c r="P176" s="722"/>
      <c r="Q176" s="722"/>
      <c r="R176" s="722"/>
      <c r="S176" s="722"/>
      <c r="T176" s="722"/>
      <c r="U176" s="723"/>
      <c r="V176" s="680">
        <f t="shared" si="13"/>
        <v>1719.2760000000001</v>
      </c>
      <c r="W176" s="680"/>
      <c r="X176" s="680"/>
      <c r="Y176" s="680"/>
      <c r="Z176" s="680"/>
      <c r="AA176" s="680"/>
      <c r="AB176" s="680"/>
      <c r="AC176" s="680"/>
      <c r="AD176" s="680">
        <f t="shared" si="14"/>
        <v>17192.760000000002</v>
      </c>
      <c r="AE176" s="680"/>
      <c r="AF176" s="680"/>
      <c r="AG176" s="680"/>
      <c r="AH176" s="680"/>
      <c r="AI176" s="680"/>
      <c r="AJ176" s="680"/>
      <c r="AK176" s="680"/>
      <c r="AL176" s="721"/>
      <c r="AM176" s="722"/>
      <c r="AN176" s="722"/>
      <c r="AO176" s="722"/>
      <c r="AP176" s="722"/>
      <c r="AQ176" s="722"/>
      <c r="AR176" s="722"/>
      <c r="AS176" s="723"/>
      <c r="AT176" s="680"/>
      <c r="AU176" s="680"/>
      <c r="AV176" s="680"/>
      <c r="AW176" s="680"/>
      <c r="AX176" s="680"/>
      <c r="AY176" s="680"/>
      <c r="AZ176" s="680"/>
      <c r="BA176" s="680"/>
      <c r="BB176" s="680"/>
      <c r="BC176" s="680"/>
      <c r="BD176" s="680"/>
      <c r="BE176" s="680"/>
      <c r="BF176" s="680"/>
      <c r="BG176" s="680"/>
      <c r="BH176" s="680"/>
      <c r="BI176" s="680"/>
      <c r="BJ176" s="680"/>
      <c r="BK176" s="679">
        <f t="shared" si="11"/>
        <v>142699.908</v>
      </c>
      <c r="BL176" s="679"/>
      <c r="BM176" s="679"/>
      <c r="BN176" s="679"/>
      <c r="BO176" s="679"/>
      <c r="BP176" s="679"/>
      <c r="BQ176" s="679"/>
      <c r="BR176" s="679"/>
      <c r="BS176" s="679"/>
      <c r="BT176" s="681"/>
    </row>
    <row r="177" spans="1:72" s="2" customFormat="1" ht="30" customHeight="1" x14ac:dyDescent="0.25">
      <c r="A177" s="503" t="s">
        <v>2063</v>
      </c>
      <c r="B177" s="503" t="s">
        <v>1919</v>
      </c>
      <c r="C177" s="498">
        <v>1</v>
      </c>
      <c r="D177" s="503">
        <v>2</v>
      </c>
      <c r="E177" s="499">
        <v>22660.206000000002</v>
      </c>
      <c r="F177" s="679">
        <f t="shared" si="12"/>
        <v>271922.47200000001</v>
      </c>
      <c r="G177" s="679"/>
      <c r="H177" s="679"/>
      <c r="I177" s="679"/>
      <c r="J177" s="679"/>
      <c r="K177" s="679"/>
      <c r="L177" s="679"/>
      <c r="M177" s="679"/>
      <c r="N177" s="721"/>
      <c r="O177" s="722"/>
      <c r="P177" s="722"/>
      <c r="Q177" s="722"/>
      <c r="R177" s="722"/>
      <c r="S177" s="722"/>
      <c r="T177" s="722"/>
      <c r="U177" s="723"/>
      <c r="V177" s="680">
        <f t="shared" si="13"/>
        <v>3776.7010000000005</v>
      </c>
      <c r="W177" s="680"/>
      <c r="X177" s="680"/>
      <c r="Y177" s="680"/>
      <c r="Z177" s="680"/>
      <c r="AA177" s="680"/>
      <c r="AB177" s="680"/>
      <c r="AC177" s="680"/>
      <c r="AD177" s="680">
        <f t="shared" si="14"/>
        <v>37767.01</v>
      </c>
      <c r="AE177" s="680"/>
      <c r="AF177" s="680"/>
      <c r="AG177" s="680"/>
      <c r="AH177" s="680"/>
      <c r="AI177" s="680"/>
      <c r="AJ177" s="680"/>
      <c r="AK177" s="680"/>
      <c r="AL177" s="721"/>
      <c r="AM177" s="722"/>
      <c r="AN177" s="722"/>
      <c r="AO177" s="722"/>
      <c r="AP177" s="722"/>
      <c r="AQ177" s="722"/>
      <c r="AR177" s="722"/>
      <c r="AS177" s="723"/>
      <c r="AT177" s="680"/>
      <c r="AU177" s="680"/>
      <c r="AV177" s="680"/>
      <c r="AW177" s="680"/>
      <c r="AX177" s="680"/>
      <c r="AY177" s="680"/>
      <c r="AZ177" s="680"/>
      <c r="BA177" s="680"/>
      <c r="BB177" s="680"/>
      <c r="BC177" s="680"/>
      <c r="BD177" s="680"/>
      <c r="BE177" s="680"/>
      <c r="BF177" s="680"/>
      <c r="BG177" s="680"/>
      <c r="BH177" s="680"/>
      <c r="BI177" s="680"/>
      <c r="BJ177" s="680"/>
      <c r="BK177" s="679">
        <f t="shared" si="11"/>
        <v>313466.18300000002</v>
      </c>
      <c r="BL177" s="679"/>
      <c r="BM177" s="679"/>
      <c r="BN177" s="679"/>
      <c r="BO177" s="679"/>
      <c r="BP177" s="679"/>
      <c r="BQ177" s="679"/>
      <c r="BR177" s="679"/>
      <c r="BS177" s="679"/>
      <c r="BT177" s="681"/>
    </row>
    <row r="178" spans="1:72" s="2" customFormat="1" ht="24.75" customHeight="1" x14ac:dyDescent="0.25">
      <c r="A178" s="503" t="s">
        <v>2072</v>
      </c>
      <c r="B178" s="503" t="s">
        <v>1919</v>
      </c>
      <c r="C178" s="498">
        <v>1</v>
      </c>
      <c r="D178" s="503">
        <v>3</v>
      </c>
      <c r="E178" s="499">
        <v>37080</v>
      </c>
      <c r="F178" s="679">
        <f t="shared" si="12"/>
        <v>444960</v>
      </c>
      <c r="G178" s="679"/>
      <c r="H178" s="679"/>
      <c r="I178" s="679"/>
      <c r="J178" s="679"/>
      <c r="K178" s="679"/>
      <c r="L178" s="679"/>
      <c r="M178" s="679"/>
      <c r="N178" s="721"/>
      <c r="O178" s="722"/>
      <c r="P178" s="722"/>
      <c r="Q178" s="722"/>
      <c r="R178" s="722"/>
      <c r="S178" s="722"/>
      <c r="T178" s="722"/>
      <c r="U178" s="723"/>
      <c r="V178" s="680">
        <f t="shared" si="13"/>
        <v>6180</v>
      </c>
      <c r="W178" s="680"/>
      <c r="X178" s="680"/>
      <c r="Y178" s="680"/>
      <c r="Z178" s="680"/>
      <c r="AA178" s="680"/>
      <c r="AB178" s="680"/>
      <c r="AC178" s="680"/>
      <c r="AD178" s="680">
        <f t="shared" si="14"/>
        <v>61800</v>
      </c>
      <c r="AE178" s="680"/>
      <c r="AF178" s="680"/>
      <c r="AG178" s="680"/>
      <c r="AH178" s="680"/>
      <c r="AI178" s="680"/>
      <c r="AJ178" s="680"/>
      <c r="AK178" s="680"/>
      <c r="AL178" s="721"/>
      <c r="AM178" s="722"/>
      <c r="AN178" s="722"/>
      <c r="AO178" s="722"/>
      <c r="AP178" s="722"/>
      <c r="AQ178" s="722"/>
      <c r="AR178" s="722"/>
      <c r="AS178" s="723"/>
      <c r="AT178" s="680"/>
      <c r="AU178" s="680"/>
      <c r="AV178" s="680"/>
      <c r="AW178" s="680"/>
      <c r="AX178" s="680"/>
      <c r="AY178" s="680"/>
      <c r="AZ178" s="680"/>
      <c r="BA178" s="680"/>
      <c r="BB178" s="680"/>
      <c r="BC178" s="680"/>
      <c r="BD178" s="680"/>
      <c r="BE178" s="680"/>
      <c r="BF178" s="680"/>
      <c r="BG178" s="680"/>
      <c r="BH178" s="680"/>
      <c r="BI178" s="680"/>
      <c r="BJ178" s="680"/>
      <c r="BK178" s="679">
        <f t="shared" si="11"/>
        <v>512940</v>
      </c>
      <c r="BL178" s="679"/>
      <c r="BM178" s="679"/>
      <c r="BN178" s="679"/>
      <c r="BO178" s="679"/>
      <c r="BP178" s="679"/>
      <c r="BQ178" s="679"/>
      <c r="BR178" s="679"/>
      <c r="BS178" s="679"/>
      <c r="BT178" s="681"/>
    </row>
    <row r="179" spans="1:72" s="2" customFormat="1" ht="18" customHeight="1" x14ac:dyDescent="0.25">
      <c r="A179" s="503" t="s">
        <v>2077</v>
      </c>
      <c r="B179" s="503" t="s">
        <v>1919</v>
      </c>
      <c r="C179" s="498">
        <v>1</v>
      </c>
      <c r="D179" s="503">
        <v>1</v>
      </c>
      <c r="E179" s="499">
        <v>12926.706</v>
      </c>
      <c r="F179" s="679">
        <f t="shared" si="12"/>
        <v>155120.47200000001</v>
      </c>
      <c r="G179" s="679"/>
      <c r="H179" s="679"/>
      <c r="I179" s="679"/>
      <c r="J179" s="679"/>
      <c r="K179" s="679"/>
      <c r="L179" s="679"/>
      <c r="M179" s="679"/>
      <c r="N179" s="721"/>
      <c r="O179" s="722"/>
      <c r="P179" s="722"/>
      <c r="Q179" s="722"/>
      <c r="R179" s="722"/>
      <c r="S179" s="722"/>
      <c r="T179" s="722"/>
      <c r="U179" s="723"/>
      <c r="V179" s="680">
        <f t="shared" si="13"/>
        <v>2154.451</v>
      </c>
      <c r="W179" s="680"/>
      <c r="X179" s="680"/>
      <c r="Y179" s="680"/>
      <c r="Z179" s="680"/>
      <c r="AA179" s="680"/>
      <c r="AB179" s="680"/>
      <c r="AC179" s="680"/>
      <c r="AD179" s="680">
        <f t="shared" si="14"/>
        <v>21544.51</v>
      </c>
      <c r="AE179" s="680"/>
      <c r="AF179" s="680"/>
      <c r="AG179" s="680"/>
      <c r="AH179" s="680"/>
      <c r="AI179" s="680"/>
      <c r="AJ179" s="680"/>
      <c r="AK179" s="680"/>
      <c r="AL179" s="721"/>
      <c r="AM179" s="722"/>
      <c r="AN179" s="722"/>
      <c r="AO179" s="722"/>
      <c r="AP179" s="722"/>
      <c r="AQ179" s="722"/>
      <c r="AR179" s="722"/>
      <c r="AS179" s="723"/>
      <c r="AT179" s="680"/>
      <c r="AU179" s="680"/>
      <c r="AV179" s="680"/>
      <c r="AW179" s="680"/>
      <c r="AX179" s="680"/>
      <c r="AY179" s="680"/>
      <c r="AZ179" s="680"/>
      <c r="BA179" s="680"/>
      <c r="BB179" s="680"/>
      <c r="BC179" s="680"/>
      <c r="BD179" s="680"/>
      <c r="BE179" s="680"/>
      <c r="BF179" s="680"/>
      <c r="BG179" s="680"/>
      <c r="BH179" s="680"/>
      <c r="BI179" s="680"/>
      <c r="BJ179" s="680"/>
      <c r="BK179" s="679">
        <f t="shared" si="11"/>
        <v>178819.43300000002</v>
      </c>
      <c r="BL179" s="679"/>
      <c r="BM179" s="679"/>
      <c r="BN179" s="679"/>
      <c r="BO179" s="679"/>
      <c r="BP179" s="679"/>
      <c r="BQ179" s="679"/>
      <c r="BR179" s="679"/>
      <c r="BS179" s="679"/>
      <c r="BT179" s="681"/>
    </row>
    <row r="180" spans="1:72" s="2" customFormat="1" ht="18" customHeight="1" x14ac:dyDescent="0.25">
      <c r="A180" s="503" t="s">
        <v>2091</v>
      </c>
      <c r="B180" s="503" t="s">
        <v>1919</v>
      </c>
      <c r="C180" s="498">
        <v>1</v>
      </c>
      <c r="D180" s="503">
        <v>1</v>
      </c>
      <c r="E180" s="499">
        <v>19570.206000000002</v>
      </c>
      <c r="F180" s="679">
        <f t="shared" si="12"/>
        <v>234842.47200000001</v>
      </c>
      <c r="G180" s="679"/>
      <c r="H180" s="679"/>
      <c r="I180" s="679"/>
      <c r="J180" s="679"/>
      <c r="K180" s="679"/>
      <c r="L180" s="679"/>
      <c r="M180" s="679"/>
      <c r="N180" s="721"/>
      <c r="O180" s="722"/>
      <c r="P180" s="722"/>
      <c r="Q180" s="722"/>
      <c r="R180" s="722"/>
      <c r="S180" s="722"/>
      <c r="T180" s="722"/>
      <c r="U180" s="723"/>
      <c r="V180" s="680">
        <f t="shared" si="13"/>
        <v>3261.7010000000005</v>
      </c>
      <c r="W180" s="680"/>
      <c r="X180" s="680"/>
      <c r="Y180" s="680"/>
      <c r="Z180" s="680"/>
      <c r="AA180" s="680"/>
      <c r="AB180" s="680"/>
      <c r="AC180" s="680"/>
      <c r="AD180" s="680">
        <f t="shared" si="14"/>
        <v>32617.010000000006</v>
      </c>
      <c r="AE180" s="680"/>
      <c r="AF180" s="680"/>
      <c r="AG180" s="680"/>
      <c r="AH180" s="680"/>
      <c r="AI180" s="680"/>
      <c r="AJ180" s="680"/>
      <c r="AK180" s="680"/>
      <c r="AL180" s="721"/>
      <c r="AM180" s="722"/>
      <c r="AN180" s="722"/>
      <c r="AO180" s="722"/>
      <c r="AP180" s="722"/>
      <c r="AQ180" s="722"/>
      <c r="AR180" s="722"/>
      <c r="AS180" s="723"/>
      <c r="AT180" s="680"/>
      <c r="AU180" s="680"/>
      <c r="AV180" s="680"/>
      <c r="AW180" s="680"/>
      <c r="AX180" s="680"/>
      <c r="AY180" s="680"/>
      <c r="AZ180" s="680"/>
      <c r="BA180" s="680"/>
      <c r="BB180" s="680"/>
      <c r="BC180" s="680"/>
      <c r="BD180" s="680"/>
      <c r="BE180" s="680"/>
      <c r="BF180" s="680"/>
      <c r="BG180" s="680"/>
      <c r="BH180" s="680"/>
      <c r="BI180" s="680"/>
      <c r="BJ180" s="680"/>
      <c r="BK180" s="679">
        <f t="shared" si="11"/>
        <v>270721.18300000002</v>
      </c>
      <c r="BL180" s="679"/>
      <c r="BM180" s="679"/>
      <c r="BN180" s="679"/>
      <c r="BO180" s="679"/>
      <c r="BP180" s="679"/>
      <c r="BQ180" s="679"/>
      <c r="BR180" s="679"/>
      <c r="BS180" s="679"/>
      <c r="BT180" s="681"/>
    </row>
    <row r="181" spans="1:72" s="2" customFormat="1" ht="25.5" customHeight="1" x14ac:dyDescent="0.25">
      <c r="A181" s="503" t="s">
        <v>2047</v>
      </c>
      <c r="B181" s="503" t="s">
        <v>1881</v>
      </c>
      <c r="C181" s="498">
        <v>1</v>
      </c>
      <c r="D181" s="503">
        <v>2</v>
      </c>
      <c r="E181" s="499">
        <v>21158.466</v>
      </c>
      <c r="F181" s="679">
        <f t="shared" si="12"/>
        <v>253901.592</v>
      </c>
      <c r="G181" s="679"/>
      <c r="H181" s="679"/>
      <c r="I181" s="679"/>
      <c r="J181" s="679"/>
      <c r="K181" s="679"/>
      <c r="L181" s="679"/>
      <c r="M181" s="679"/>
      <c r="N181" s="721"/>
      <c r="O181" s="722"/>
      <c r="P181" s="722"/>
      <c r="Q181" s="722"/>
      <c r="R181" s="722"/>
      <c r="S181" s="722"/>
      <c r="T181" s="722"/>
      <c r="U181" s="723"/>
      <c r="V181" s="680">
        <f t="shared" si="13"/>
        <v>3526.4110000000001</v>
      </c>
      <c r="W181" s="680"/>
      <c r="X181" s="680"/>
      <c r="Y181" s="680"/>
      <c r="Z181" s="680"/>
      <c r="AA181" s="680"/>
      <c r="AB181" s="680"/>
      <c r="AC181" s="680"/>
      <c r="AD181" s="680">
        <f t="shared" si="14"/>
        <v>35264.11</v>
      </c>
      <c r="AE181" s="680"/>
      <c r="AF181" s="680"/>
      <c r="AG181" s="680"/>
      <c r="AH181" s="680"/>
      <c r="AI181" s="680"/>
      <c r="AJ181" s="680"/>
      <c r="AK181" s="680"/>
      <c r="AL181" s="721"/>
      <c r="AM181" s="722"/>
      <c r="AN181" s="722"/>
      <c r="AO181" s="722"/>
      <c r="AP181" s="722"/>
      <c r="AQ181" s="722"/>
      <c r="AR181" s="722"/>
      <c r="AS181" s="723"/>
      <c r="AT181" s="680"/>
      <c r="AU181" s="680"/>
      <c r="AV181" s="680"/>
      <c r="AW181" s="680"/>
      <c r="AX181" s="680"/>
      <c r="AY181" s="680"/>
      <c r="AZ181" s="680"/>
      <c r="BA181" s="680"/>
      <c r="BB181" s="680"/>
      <c r="BC181" s="680"/>
      <c r="BD181" s="680"/>
      <c r="BE181" s="680"/>
      <c r="BF181" s="680"/>
      <c r="BG181" s="680"/>
      <c r="BH181" s="680"/>
      <c r="BI181" s="680"/>
      <c r="BJ181" s="680"/>
      <c r="BK181" s="679">
        <f t="shared" si="11"/>
        <v>292692.11300000001</v>
      </c>
      <c r="BL181" s="679"/>
      <c r="BM181" s="679"/>
      <c r="BN181" s="679"/>
      <c r="BO181" s="679"/>
      <c r="BP181" s="679"/>
      <c r="BQ181" s="679"/>
      <c r="BR181" s="679"/>
      <c r="BS181" s="679"/>
      <c r="BT181" s="681"/>
    </row>
    <row r="182" spans="1:72" s="2" customFormat="1" ht="18" customHeight="1" x14ac:dyDescent="0.25">
      <c r="A182" s="503" t="s">
        <v>2089</v>
      </c>
      <c r="B182" s="503" t="s">
        <v>1881</v>
      </c>
      <c r="C182" s="498">
        <v>1</v>
      </c>
      <c r="D182" s="503">
        <v>2</v>
      </c>
      <c r="E182" s="499">
        <v>35332.914000000004</v>
      </c>
      <c r="F182" s="679">
        <f t="shared" si="12"/>
        <v>423994.96800000005</v>
      </c>
      <c r="G182" s="679"/>
      <c r="H182" s="679"/>
      <c r="I182" s="679"/>
      <c r="J182" s="679"/>
      <c r="K182" s="679"/>
      <c r="L182" s="679"/>
      <c r="M182" s="679"/>
      <c r="N182" s="721"/>
      <c r="O182" s="722"/>
      <c r="P182" s="722"/>
      <c r="Q182" s="722"/>
      <c r="R182" s="722"/>
      <c r="S182" s="722"/>
      <c r="T182" s="722"/>
      <c r="U182" s="723"/>
      <c r="V182" s="680">
        <f t="shared" si="13"/>
        <v>5888.8190000000013</v>
      </c>
      <c r="W182" s="680"/>
      <c r="X182" s="680"/>
      <c r="Y182" s="680"/>
      <c r="Z182" s="680"/>
      <c r="AA182" s="680"/>
      <c r="AB182" s="680"/>
      <c r="AC182" s="680"/>
      <c r="AD182" s="680">
        <f t="shared" si="14"/>
        <v>58888.19000000001</v>
      </c>
      <c r="AE182" s="680"/>
      <c r="AF182" s="680"/>
      <c r="AG182" s="680"/>
      <c r="AH182" s="680"/>
      <c r="AI182" s="680"/>
      <c r="AJ182" s="680"/>
      <c r="AK182" s="680"/>
      <c r="AL182" s="721"/>
      <c r="AM182" s="722"/>
      <c r="AN182" s="722"/>
      <c r="AO182" s="722"/>
      <c r="AP182" s="722"/>
      <c r="AQ182" s="722"/>
      <c r="AR182" s="722"/>
      <c r="AS182" s="723"/>
      <c r="AT182" s="680"/>
      <c r="AU182" s="680"/>
      <c r="AV182" s="680"/>
      <c r="AW182" s="680"/>
      <c r="AX182" s="680"/>
      <c r="AY182" s="680"/>
      <c r="AZ182" s="680"/>
      <c r="BA182" s="680"/>
      <c r="BB182" s="680"/>
      <c r="BC182" s="680"/>
      <c r="BD182" s="680"/>
      <c r="BE182" s="680"/>
      <c r="BF182" s="680"/>
      <c r="BG182" s="680"/>
      <c r="BH182" s="680"/>
      <c r="BI182" s="680"/>
      <c r="BJ182" s="680"/>
      <c r="BK182" s="679">
        <f t="shared" si="11"/>
        <v>488771.97700000007</v>
      </c>
      <c r="BL182" s="679"/>
      <c r="BM182" s="679"/>
      <c r="BN182" s="679"/>
      <c r="BO182" s="679"/>
      <c r="BP182" s="679"/>
      <c r="BQ182" s="679"/>
      <c r="BR182" s="679"/>
      <c r="BS182" s="679"/>
      <c r="BT182" s="681"/>
    </row>
    <row r="183" spans="1:72" s="2" customFormat="1" ht="26.25" customHeight="1" x14ac:dyDescent="0.25">
      <c r="A183" s="503" t="s">
        <v>1986</v>
      </c>
      <c r="B183" s="503" t="s">
        <v>1884</v>
      </c>
      <c r="C183" s="498">
        <v>1</v>
      </c>
      <c r="D183" s="503">
        <v>1</v>
      </c>
      <c r="E183" s="499">
        <v>8008.3530000000001</v>
      </c>
      <c r="F183" s="679">
        <f t="shared" si="12"/>
        <v>96100.236000000004</v>
      </c>
      <c r="G183" s="679"/>
      <c r="H183" s="679"/>
      <c r="I183" s="679"/>
      <c r="J183" s="679"/>
      <c r="K183" s="679"/>
      <c r="L183" s="679"/>
      <c r="M183" s="679"/>
      <c r="N183" s="721"/>
      <c r="O183" s="722"/>
      <c r="P183" s="722"/>
      <c r="Q183" s="722"/>
      <c r="R183" s="722"/>
      <c r="S183" s="722"/>
      <c r="T183" s="722"/>
      <c r="U183" s="723"/>
      <c r="V183" s="680">
        <f t="shared" si="13"/>
        <v>1334.7255</v>
      </c>
      <c r="W183" s="680"/>
      <c r="X183" s="680"/>
      <c r="Y183" s="680"/>
      <c r="Z183" s="680"/>
      <c r="AA183" s="680"/>
      <c r="AB183" s="680"/>
      <c r="AC183" s="680"/>
      <c r="AD183" s="680">
        <f t="shared" si="14"/>
        <v>13347.255000000001</v>
      </c>
      <c r="AE183" s="680"/>
      <c r="AF183" s="680"/>
      <c r="AG183" s="680"/>
      <c r="AH183" s="680"/>
      <c r="AI183" s="680"/>
      <c r="AJ183" s="680"/>
      <c r="AK183" s="680"/>
      <c r="AL183" s="721"/>
      <c r="AM183" s="722"/>
      <c r="AN183" s="722"/>
      <c r="AO183" s="722"/>
      <c r="AP183" s="722"/>
      <c r="AQ183" s="722"/>
      <c r="AR183" s="722"/>
      <c r="AS183" s="723"/>
      <c r="AT183" s="680"/>
      <c r="AU183" s="680"/>
      <c r="AV183" s="680"/>
      <c r="AW183" s="680"/>
      <c r="AX183" s="680"/>
      <c r="AY183" s="680"/>
      <c r="AZ183" s="680"/>
      <c r="BA183" s="680"/>
      <c r="BB183" s="680"/>
      <c r="BC183" s="680"/>
      <c r="BD183" s="680"/>
      <c r="BE183" s="680"/>
      <c r="BF183" s="680"/>
      <c r="BG183" s="680"/>
      <c r="BH183" s="680"/>
      <c r="BI183" s="680"/>
      <c r="BJ183" s="680"/>
      <c r="BK183" s="679">
        <f t="shared" si="11"/>
        <v>110782.21650000001</v>
      </c>
      <c r="BL183" s="679"/>
      <c r="BM183" s="679"/>
      <c r="BN183" s="679"/>
      <c r="BO183" s="679"/>
      <c r="BP183" s="679"/>
      <c r="BQ183" s="679"/>
      <c r="BR183" s="679"/>
      <c r="BS183" s="679"/>
      <c r="BT183" s="681"/>
    </row>
    <row r="184" spans="1:72" s="2" customFormat="1" ht="18" customHeight="1" x14ac:dyDescent="0.25">
      <c r="A184" s="503" t="s">
        <v>2009</v>
      </c>
      <c r="B184" s="503" t="s">
        <v>1884</v>
      </c>
      <c r="C184" s="498">
        <v>1</v>
      </c>
      <c r="D184" s="503">
        <v>4</v>
      </c>
      <c r="E184" s="499">
        <v>36091.199999999997</v>
      </c>
      <c r="F184" s="679">
        <f t="shared" si="12"/>
        <v>433094.39999999997</v>
      </c>
      <c r="G184" s="679"/>
      <c r="H184" s="679"/>
      <c r="I184" s="679"/>
      <c r="J184" s="679"/>
      <c r="K184" s="679"/>
      <c r="L184" s="679"/>
      <c r="M184" s="679"/>
      <c r="N184" s="721"/>
      <c r="O184" s="722"/>
      <c r="P184" s="722"/>
      <c r="Q184" s="722"/>
      <c r="R184" s="722"/>
      <c r="S184" s="722"/>
      <c r="T184" s="722"/>
      <c r="U184" s="723"/>
      <c r="V184" s="680">
        <f t="shared" si="13"/>
        <v>6015.2</v>
      </c>
      <c r="W184" s="680"/>
      <c r="X184" s="680"/>
      <c r="Y184" s="680"/>
      <c r="Z184" s="680"/>
      <c r="AA184" s="680"/>
      <c r="AB184" s="680"/>
      <c r="AC184" s="680"/>
      <c r="AD184" s="680">
        <f t="shared" si="14"/>
        <v>60152</v>
      </c>
      <c r="AE184" s="680"/>
      <c r="AF184" s="680"/>
      <c r="AG184" s="680"/>
      <c r="AH184" s="680"/>
      <c r="AI184" s="680"/>
      <c r="AJ184" s="680"/>
      <c r="AK184" s="680"/>
      <c r="AL184" s="721"/>
      <c r="AM184" s="722"/>
      <c r="AN184" s="722"/>
      <c r="AO184" s="722"/>
      <c r="AP184" s="722"/>
      <c r="AQ184" s="722"/>
      <c r="AR184" s="722"/>
      <c r="AS184" s="723"/>
      <c r="AT184" s="680"/>
      <c r="AU184" s="680"/>
      <c r="AV184" s="680"/>
      <c r="AW184" s="680"/>
      <c r="AX184" s="680"/>
      <c r="AY184" s="680"/>
      <c r="AZ184" s="680"/>
      <c r="BA184" s="680"/>
      <c r="BB184" s="680"/>
      <c r="BC184" s="680"/>
      <c r="BD184" s="680"/>
      <c r="BE184" s="680"/>
      <c r="BF184" s="680"/>
      <c r="BG184" s="680"/>
      <c r="BH184" s="680"/>
      <c r="BI184" s="680"/>
      <c r="BJ184" s="680"/>
      <c r="BK184" s="679">
        <f t="shared" si="11"/>
        <v>499261.6</v>
      </c>
      <c r="BL184" s="679"/>
      <c r="BM184" s="679"/>
      <c r="BN184" s="679"/>
      <c r="BO184" s="679"/>
      <c r="BP184" s="679"/>
      <c r="BQ184" s="679"/>
      <c r="BR184" s="679"/>
      <c r="BS184" s="679"/>
      <c r="BT184" s="681"/>
    </row>
    <row r="185" spans="1:72" s="2" customFormat="1" ht="18" customHeight="1" x14ac:dyDescent="0.25">
      <c r="A185" s="503" t="s">
        <v>2091</v>
      </c>
      <c r="B185" s="503" t="s">
        <v>1884</v>
      </c>
      <c r="C185" s="498">
        <v>1</v>
      </c>
      <c r="D185" s="503">
        <v>1</v>
      </c>
      <c r="E185" s="499">
        <v>19570.206000000002</v>
      </c>
      <c r="F185" s="679">
        <f t="shared" si="12"/>
        <v>234842.47200000001</v>
      </c>
      <c r="G185" s="679"/>
      <c r="H185" s="679"/>
      <c r="I185" s="679"/>
      <c r="J185" s="679"/>
      <c r="K185" s="679"/>
      <c r="L185" s="679"/>
      <c r="M185" s="679"/>
      <c r="N185" s="721"/>
      <c r="O185" s="722"/>
      <c r="P185" s="722"/>
      <c r="Q185" s="722"/>
      <c r="R185" s="722"/>
      <c r="S185" s="722"/>
      <c r="T185" s="722"/>
      <c r="U185" s="723"/>
      <c r="V185" s="680">
        <f t="shared" si="13"/>
        <v>3261.7010000000005</v>
      </c>
      <c r="W185" s="680"/>
      <c r="X185" s="680"/>
      <c r="Y185" s="680"/>
      <c r="Z185" s="680"/>
      <c r="AA185" s="680"/>
      <c r="AB185" s="680"/>
      <c r="AC185" s="680"/>
      <c r="AD185" s="680">
        <f t="shared" si="14"/>
        <v>32617.010000000006</v>
      </c>
      <c r="AE185" s="680"/>
      <c r="AF185" s="680"/>
      <c r="AG185" s="680"/>
      <c r="AH185" s="680"/>
      <c r="AI185" s="680"/>
      <c r="AJ185" s="680"/>
      <c r="AK185" s="680"/>
      <c r="AL185" s="721"/>
      <c r="AM185" s="722"/>
      <c r="AN185" s="722"/>
      <c r="AO185" s="722"/>
      <c r="AP185" s="722"/>
      <c r="AQ185" s="722"/>
      <c r="AR185" s="722"/>
      <c r="AS185" s="723"/>
      <c r="AT185" s="680"/>
      <c r="AU185" s="680"/>
      <c r="AV185" s="680"/>
      <c r="AW185" s="680"/>
      <c r="AX185" s="680"/>
      <c r="AY185" s="680"/>
      <c r="AZ185" s="680"/>
      <c r="BA185" s="680"/>
      <c r="BB185" s="680"/>
      <c r="BC185" s="680"/>
      <c r="BD185" s="680"/>
      <c r="BE185" s="680"/>
      <c r="BF185" s="680"/>
      <c r="BG185" s="680"/>
      <c r="BH185" s="680"/>
      <c r="BI185" s="680"/>
      <c r="BJ185" s="680"/>
      <c r="BK185" s="679">
        <f t="shared" si="11"/>
        <v>270721.18300000002</v>
      </c>
      <c r="BL185" s="679"/>
      <c r="BM185" s="679"/>
      <c r="BN185" s="679"/>
      <c r="BO185" s="679"/>
      <c r="BP185" s="679"/>
      <c r="BQ185" s="679"/>
      <c r="BR185" s="679"/>
      <c r="BS185" s="679"/>
      <c r="BT185" s="681"/>
    </row>
    <row r="186" spans="1:72" s="2" customFormat="1" ht="18" customHeight="1" x14ac:dyDescent="0.25">
      <c r="A186" s="503" t="s">
        <v>1986</v>
      </c>
      <c r="B186" s="503" t="s">
        <v>1885</v>
      </c>
      <c r="C186" s="498">
        <v>1</v>
      </c>
      <c r="D186" s="503">
        <v>2</v>
      </c>
      <c r="E186" s="499">
        <v>16016.706</v>
      </c>
      <c r="F186" s="679">
        <f t="shared" si="12"/>
        <v>192200.47200000001</v>
      </c>
      <c r="G186" s="679"/>
      <c r="H186" s="679"/>
      <c r="I186" s="679"/>
      <c r="J186" s="679"/>
      <c r="K186" s="679"/>
      <c r="L186" s="679"/>
      <c r="M186" s="679"/>
      <c r="N186" s="721"/>
      <c r="O186" s="722"/>
      <c r="P186" s="722"/>
      <c r="Q186" s="722"/>
      <c r="R186" s="722"/>
      <c r="S186" s="722"/>
      <c r="T186" s="722"/>
      <c r="U186" s="723"/>
      <c r="V186" s="680">
        <f t="shared" si="13"/>
        <v>2669.451</v>
      </c>
      <c r="W186" s="680"/>
      <c r="X186" s="680"/>
      <c r="Y186" s="680"/>
      <c r="Z186" s="680"/>
      <c r="AA186" s="680"/>
      <c r="AB186" s="680"/>
      <c r="AC186" s="680"/>
      <c r="AD186" s="680">
        <f t="shared" si="14"/>
        <v>26694.510000000002</v>
      </c>
      <c r="AE186" s="680"/>
      <c r="AF186" s="680"/>
      <c r="AG186" s="680"/>
      <c r="AH186" s="680"/>
      <c r="AI186" s="680"/>
      <c r="AJ186" s="680"/>
      <c r="AK186" s="680"/>
      <c r="AL186" s="721"/>
      <c r="AM186" s="722"/>
      <c r="AN186" s="722"/>
      <c r="AO186" s="722"/>
      <c r="AP186" s="722"/>
      <c r="AQ186" s="722"/>
      <c r="AR186" s="722"/>
      <c r="AS186" s="723"/>
      <c r="AT186" s="680"/>
      <c r="AU186" s="680"/>
      <c r="AV186" s="680"/>
      <c r="AW186" s="680"/>
      <c r="AX186" s="680"/>
      <c r="AY186" s="680"/>
      <c r="AZ186" s="680"/>
      <c r="BA186" s="680"/>
      <c r="BB186" s="680"/>
      <c r="BC186" s="680"/>
      <c r="BD186" s="680"/>
      <c r="BE186" s="680"/>
      <c r="BF186" s="680"/>
      <c r="BG186" s="680"/>
      <c r="BH186" s="680"/>
      <c r="BI186" s="680"/>
      <c r="BJ186" s="680"/>
      <c r="BK186" s="679">
        <f t="shared" si="11"/>
        <v>221564.43300000002</v>
      </c>
      <c r="BL186" s="679"/>
      <c r="BM186" s="679"/>
      <c r="BN186" s="679"/>
      <c r="BO186" s="679"/>
      <c r="BP186" s="679"/>
      <c r="BQ186" s="679"/>
      <c r="BR186" s="679"/>
      <c r="BS186" s="679"/>
      <c r="BT186" s="681"/>
    </row>
    <row r="187" spans="1:72" s="2" customFormat="1" ht="15.75" customHeight="1" x14ac:dyDescent="0.25">
      <c r="A187" s="503" t="s">
        <v>2010</v>
      </c>
      <c r="B187" s="503" t="s">
        <v>1885</v>
      </c>
      <c r="C187" s="498">
        <v>1</v>
      </c>
      <c r="D187" s="503">
        <v>2</v>
      </c>
      <c r="E187" s="499">
        <v>18323.7</v>
      </c>
      <c r="F187" s="679">
        <f t="shared" si="12"/>
        <v>219884.40000000002</v>
      </c>
      <c r="G187" s="679"/>
      <c r="H187" s="679"/>
      <c r="I187" s="679"/>
      <c r="J187" s="679"/>
      <c r="K187" s="679"/>
      <c r="L187" s="679"/>
      <c r="M187" s="679"/>
      <c r="N187" s="721"/>
      <c r="O187" s="722"/>
      <c r="P187" s="722"/>
      <c r="Q187" s="722"/>
      <c r="R187" s="722"/>
      <c r="S187" s="722"/>
      <c r="T187" s="722"/>
      <c r="U187" s="723"/>
      <c r="V187" s="680">
        <f t="shared" si="13"/>
        <v>3053.9500000000003</v>
      </c>
      <c r="W187" s="680"/>
      <c r="X187" s="680"/>
      <c r="Y187" s="680"/>
      <c r="Z187" s="680"/>
      <c r="AA187" s="680"/>
      <c r="AB187" s="680"/>
      <c r="AC187" s="680"/>
      <c r="AD187" s="680">
        <f t="shared" si="14"/>
        <v>30539.500000000004</v>
      </c>
      <c r="AE187" s="680"/>
      <c r="AF187" s="680"/>
      <c r="AG187" s="680"/>
      <c r="AH187" s="680"/>
      <c r="AI187" s="680"/>
      <c r="AJ187" s="680"/>
      <c r="AK187" s="680"/>
      <c r="AL187" s="721"/>
      <c r="AM187" s="722"/>
      <c r="AN187" s="722"/>
      <c r="AO187" s="722"/>
      <c r="AP187" s="722"/>
      <c r="AQ187" s="722"/>
      <c r="AR187" s="722"/>
      <c r="AS187" s="723"/>
      <c r="AT187" s="680"/>
      <c r="AU187" s="680"/>
      <c r="AV187" s="680"/>
      <c r="AW187" s="680"/>
      <c r="AX187" s="680"/>
      <c r="AY187" s="680"/>
      <c r="AZ187" s="680"/>
      <c r="BA187" s="680"/>
      <c r="BB187" s="680"/>
      <c r="BC187" s="680"/>
      <c r="BD187" s="680"/>
      <c r="BE187" s="680"/>
      <c r="BF187" s="680"/>
      <c r="BG187" s="680"/>
      <c r="BH187" s="680"/>
      <c r="BI187" s="680"/>
      <c r="BJ187" s="680"/>
      <c r="BK187" s="679">
        <f t="shared" si="11"/>
        <v>253477.85000000003</v>
      </c>
      <c r="BL187" s="679"/>
      <c r="BM187" s="679"/>
      <c r="BN187" s="679"/>
      <c r="BO187" s="679"/>
      <c r="BP187" s="679"/>
      <c r="BQ187" s="679"/>
      <c r="BR187" s="679"/>
      <c r="BS187" s="679"/>
      <c r="BT187" s="681"/>
    </row>
    <row r="188" spans="1:72" s="2" customFormat="1" ht="18" customHeight="1" x14ac:dyDescent="0.25">
      <c r="A188" s="503" t="s">
        <v>2020</v>
      </c>
      <c r="B188" s="503" t="s">
        <v>1885</v>
      </c>
      <c r="C188" s="498">
        <v>1</v>
      </c>
      <c r="D188" s="503">
        <v>1</v>
      </c>
      <c r="E188" s="499">
        <v>9270</v>
      </c>
      <c r="F188" s="679">
        <f t="shared" si="12"/>
        <v>111240</v>
      </c>
      <c r="G188" s="679"/>
      <c r="H188" s="679"/>
      <c r="I188" s="679"/>
      <c r="J188" s="679"/>
      <c r="K188" s="679"/>
      <c r="L188" s="679"/>
      <c r="M188" s="679"/>
      <c r="N188" s="721"/>
      <c r="O188" s="722"/>
      <c r="P188" s="722"/>
      <c r="Q188" s="722"/>
      <c r="R188" s="722"/>
      <c r="S188" s="722"/>
      <c r="T188" s="722"/>
      <c r="U188" s="723"/>
      <c r="V188" s="680">
        <f t="shared" si="13"/>
        <v>1545</v>
      </c>
      <c r="W188" s="680"/>
      <c r="X188" s="680"/>
      <c r="Y188" s="680"/>
      <c r="Z188" s="680"/>
      <c r="AA188" s="680"/>
      <c r="AB188" s="680"/>
      <c r="AC188" s="680"/>
      <c r="AD188" s="680">
        <f t="shared" si="14"/>
        <v>15450</v>
      </c>
      <c r="AE188" s="680"/>
      <c r="AF188" s="680"/>
      <c r="AG188" s="680"/>
      <c r="AH188" s="680"/>
      <c r="AI188" s="680"/>
      <c r="AJ188" s="680"/>
      <c r="AK188" s="680"/>
      <c r="AL188" s="721"/>
      <c r="AM188" s="722"/>
      <c r="AN188" s="722"/>
      <c r="AO188" s="722"/>
      <c r="AP188" s="722"/>
      <c r="AQ188" s="722"/>
      <c r="AR188" s="722"/>
      <c r="AS188" s="723"/>
      <c r="AT188" s="680"/>
      <c r="AU188" s="680"/>
      <c r="AV188" s="680"/>
      <c r="AW188" s="680"/>
      <c r="AX188" s="680"/>
      <c r="AY188" s="680"/>
      <c r="AZ188" s="680"/>
      <c r="BA188" s="680"/>
      <c r="BB188" s="680"/>
      <c r="BC188" s="680"/>
      <c r="BD188" s="680"/>
      <c r="BE188" s="680"/>
      <c r="BF188" s="680"/>
      <c r="BG188" s="680"/>
      <c r="BH188" s="680"/>
      <c r="BI188" s="680"/>
      <c r="BJ188" s="680"/>
      <c r="BK188" s="679">
        <f t="shared" si="11"/>
        <v>128235</v>
      </c>
      <c r="BL188" s="679"/>
      <c r="BM188" s="679"/>
      <c r="BN188" s="679"/>
      <c r="BO188" s="679"/>
      <c r="BP188" s="679"/>
      <c r="BQ188" s="679"/>
      <c r="BR188" s="679"/>
      <c r="BS188" s="679"/>
      <c r="BT188" s="681"/>
    </row>
    <row r="189" spans="1:72" s="2" customFormat="1" x14ac:dyDescent="0.25">
      <c r="A189" s="503" t="s">
        <v>2086</v>
      </c>
      <c r="B189" s="503" t="s">
        <v>1885</v>
      </c>
      <c r="C189" s="498">
        <v>1</v>
      </c>
      <c r="D189" s="503">
        <v>1</v>
      </c>
      <c r="E189" s="499">
        <v>16995</v>
      </c>
      <c r="F189" s="679">
        <f t="shared" si="12"/>
        <v>203940</v>
      </c>
      <c r="G189" s="679"/>
      <c r="H189" s="679"/>
      <c r="I189" s="679"/>
      <c r="J189" s="679"/>
      <c r="K189" s="679"/>
      <c r="L189" s="679"/>
      <c r="M189" s="679"/>
      <c r="N189" s="721"/>
      <c r="O189" s="722"/>
      <c r="P189" s="722"/>
      <c r="Q189" s="722"/>
      <c r="R189" s="722"/>
      <c r="S189" s="722"/>
      <c r="T189" s="722"/>
      <c r="U189" s="723"/>
      <c r="V189" s="680">
        <f t="shared" si="13"/>
        <v>2832.5</v>
      </c>
      <c r="W189" s="680"/>
      <c r="X189" s="680"/>
      <c r="Y189" s="680"/>
      <c r="Z189" s="680"/>
      <c r="AA189" s="680"/>
      <c r="AB189" s="680"/>
      <c r="AC189" s="680"/>
      <c r="AD189" s="680">
        <f t="shared" si="14"/>
        <v>28325</v>
      </c>
      <c r="AE189" s="680"/>
      <c r="AF189" s="680"/>
      <c r="AG189" s="680"/>
      <c r="AH189" s="680"/>
      <c r="AI189" s="680"/>
      <c r="AJ189" s="680"/>
      <c r="AK189" s="680"/>
      <c r="AL189" s="721"/>
      <c r="AM189" s="722"/>
      <c r="AN189" s="722"/>
      <c r="AO189" s="722"/>
      <c r="AP189" s="722"/>
      <c r="AQ189" s="722"/>
      <c r="AR189" s="722"/>
      <c r="AS189" s="723"/>
      <c r="AT189" s="680"/>
      <c r="AU189" s="680"/>
      <c r="AV189" s="680"/>
      <c r="AW189" s="680"/>
      <c r="AX189" s="680"/>
      <c r="AY189" s="680"/>
      <c r="AZ189" s="680"/>
      <c r="BA189" s="680"/>
      <c r="BB189" s="680"/>
      <c r="BC189" s="680"/>
      <c r="BD189" s="680"/>
      <c r="BE189" s="680"/>
      <c r="BF189" s="680"/>
      <c r="BG189" s="680"/>
      <c r="BH189" s="680"/>
      <c r="BI189" s="680"/>
      <c r="BJ189" s="680"/>
      <c r="BK189" s="679">
        <f t="shared" si="11"/>
        <v>235097.5</v>
      </c>
      <c r="BL189" s="679"/>
      <c r="BM189" s="679"/>
      <c r="BN189" s="679"/>
      <c r="BO189" s="679"/>
      <c r="BP189" s="679"/>
      <c r="BQ189" s="679"/>
      <c r="BR189" s="679"/>
      <c r="BS189" s="679"/>
      <c r="BT189" s="681"/>
    </row>
    <row r="190" spans="1:72" s="2" customFormat="1" x14ac:dyDescent="0.25">
      <c r="A190" s="503" t="s">
        <v>1940</v>
      </c>
      <c r="B190" s="503" t="s">
        <v>1874</v>
      </c>
      <c r="C190" s="498">
        <v>1</v>
      </c>
      <c r="D190" s="503">
        <v>2</v>
      </c>
      <c r="E190" s="499">
        <v>11033.771999999999</v>
      </c>
      <c r="F190" s="679">
        <f t="shared" si="12"/>
        <v>132405.264</v>
      </c>
      <c r="G190" s="679"/>
      <c r="H190" s="679"/>
      <c r="I190" s="679"/>
      <c r="J190" s="679"/>
      <c r="K190" s="679"/>
      <c r="L190" s="679"/>
      <c r="M190" s="679"/>
      <c r="N190" s="721"/>
      <c r="O190" s="722"/>
      <c r="P190" s="722"/>
      <c r="Q190" s="722"/>
      <c r="R190" s="722"/>
      <c r="S190" s="722"/>
      <c r="T190" s="722"/>
      <c r="U190" s="723"/>
      <c r="V190" s="680">
        <f t="shared" si="13"/>
        <v>1838.962</v>
      </c>
      <c r="W190" s="680"/>
      <c r="X190" s="680"/>
      <c r="Y190" s="680"/>
      <c r="Z190" s="680"/>
      <c r="AA190" s="680"/>
      <c r="AB190" s="680"/>
      <c r="AC190" s="680"/>
      <c r="AD190" s="680">
        <f t="shared" si="14"/>
        <v>18389.62</v>
      </c>
      <c r="AE190" s="680"/>
      <c r="AF190" s="680"/>
      <c r="AG190" s="680"/>
      <c r="AH190" s="680"/>
      <c r="AI190" s="680"/>
      <c r="AJ190" s="680"/>
      <c r="AK190" s="680"/>
      <c r="AL190" s="721"/>
      <c r="AM190" s="722"/>
      <c r="AN190" s="722"/>
      <c r="AO190" s="722"/>
      <c r="AP190" s="722"/>
      <c r="AQ190" s="722"/>
      <c r="AR190" s="722"/>
      <c r="AS190" s="723"/>
      <c r="AT190" s="680"/>
      <c r="AU190" s="680"/>
      <c r="AV190" s="680"/>
      <c r="AW190" s="680"/>
      <c r="AX190" s="680"/>
      <c r="AY190" s="680"/>
      <c r="AZ190" s="680"/>
      <c r="BA190" s="680"/>
      <c r="BB190" s="680"/>
      <c r="BC190" s="680"/>
      <c r="BD190" s="680"/>
      <c r="BE190" s="680"/>
      <c r="BF190" s="680"/>
      <c r="BG190" s="680"/>
      <c r="BH190" s="680"/>
      <c r="BI190" s="680"/>
      <c r="BJ190" s="680"/>
      <c r="BK190" s="679">
        <f t="shared" si="11"/>
        <v>152633.84599999999</v>
      </c>
      <c r="BL190" s="679"/>
      <c r="BM190" s="679"/>
      <c r="BN190" s="679"/>
      <c r="BO190" s="679"/>
      <c r="BP190" s="679"/>
      <c r="BQ190" s="679"/>
      <c r="BR190" s="679"/>
      <c r="BS190" s="679"/>
      <c r="BT190" s="681"/>
    </row>
    <row r="191" spans="1:72" s="2" customFormat="1" ht="15.75" customHeight="1" x14ac:dyDescent="0.25">
      <c r="A191" s="503" t="s">
        <v>1986</v>
      </c>
      <c r="B191" s="503" t="s">
        <v>1874</v>
      </c>
      <c r="C191" s="498">
        <v>1</v>
      </c>
      <c r="D191" s="503">
        <v>1</v>
      </c>
      <c r="E191" s="499">
        <v>8008.3530000000001</v>
      </c>
      <c r="F191" s="679">
        <f t="shared" si="12"/>
        <v>96100.236000000004</v>
      </c>
      <c r="G191" s="679"/>
      <c r="H191" s="679"/>
      <c r="I191" s="679"/>
      <c r="J191" s="679"/>
      <c r="K191" s="679"/>
      <c r="L191" s="679"/>
      <c r="M191" s="679"/>
      <c r="N191" s="721"/>
      <c r="O191" s="722"/>
      <c r="P191" s="722"/>
      <c r="Q191" s="722"/>
      <c r="R191" s="722"/>
      <c r="S191" s="722"/>
      <c r="T191" s="722"/>
      <c r="U191" s="723"/>
      <c r="V191" s="680">
        <f t="shared" si="13"/>
        <v>1334.7255</v>
      </c>
      <c r="W191" s="680"/>
      <c r="X191" s="680"/>
      <c r="Y191" s="680"/>
      <c r="Z191" s="680"/>
      <c r="AA191" s="680"/>
      <c r="AB191" s="680"/>
      <c r="AC191" s="680"/>
      <c r="AD191" s="680">
        <f t="shared" si="14"/>
        <v>13347.255000000001</v>
      </c>
      <c r="AE191" s="680"/>
      <c r="AF191" s="680"/>
      <c r="AG191" s="680"/>
      <c r="AH191" s="680"/>
      <c r="AI191" s="680"/>
      <c r="AJ191" s="680"/>
      <c r="AK191" s="680"/>
      <c r="AL191" s="721"/>
      <c r="AM191" s="722"/>
      <c r="AN191" s="722"/>
      <c r="AO191" s="722"/>
      <c r="AP191" s="722"/>
      <c r="AQ191" s="722"/>
      <c r="AR191" s="722"/>
      <c r="AS191" s="723"/>
      <c r="AT191" s="680"/>
      <c r="AU191" s="680"/>
      <c r="AV191" s="680"/>
      <c r="AW191" s="680"/>
      <c r="AX191" s="680"/>
      <c r="AY191" s="680"/>
      <c r="AZ191" s="680"/>
      <c r="BA191" s="680"/>
      <c r="BB191" s="680"/>
      <c r="BC191" s="680"/>
      <c r="BD191" s="680"/>
      <c r="BE191" s="680"/>
      <c r="BF191" s="680"/>
      <c r="BG191" s="680"/>
      <c r="BH191" s="680"/>
      <c r="BI191" s="680"/>
      <c r="BJ191" s="680"/>
      <c r="BK191" s="679">
        <f t="shared" si="11"/>
        <v>110782.21650000001</v>
      </c>
      <c r="BL191" s="679"/>
      <c r="BM191" s="679"/>
      <c r="BN191" s="679"/>
      <c r="BO191" s="679"/>
      <c r="BP191" s="679"/>
      <c r="BQ191" s="679"/>
      <c r="BR191" s="679"/>
      <c r="BS191" s="679"/>
      <c r="BT191" s="681"/>
    </row>
    <row r="192" spans="1:72" s="2" customFormat="1" ht="15.75" customHeight="1" x14ac:dyDescent="0.25">
      <c r="A192" s="503" t="s">
        <v>2052</v>
      </c>
      <c r="B192" s="503" t="s">
        <v>1874</v>
      </c>
      <c r="C192" s="498">
        <v>1</v>
      </c>
      <c r="D192" s="503">
        <v>1</v>
      </c>
      <c r="E192" s="499">
        <v>10941.69</v>
      </c>
      <c r="F192" s="679">
        <f t="shared" si="12"/>
        <v>131300.28</v>
      </c>
      <c r="G192" s="679"/>
      <c r="H192" s="679"/>
      <c r="I192" s="679"/>
      <c r="J192" s="679"/>
      <c r="K192" s="679"/>
      <c r="L192" s="679"/>
      <c r="M192" s="679"/>
      <c r="N192" s="721"/>
      <c r="O192" s="722"/>
      <c r="P192" s="722"/>
      <c r="Q192" s="722"/>
      <c r="R192" s="722"/>
      <c r="S192" s="722"/>
      <c r="T192" s="722"/>
      <c r="U192" s="723"/>
      <c r="V192" s="680">
        <f t="shared" si="13"/>
        <v>1823.615</v>
      </c>
      <c r="W192" s="680"/>
      <c r="X192" s="680"/>
      <c r="Y192" s="680"/>
      <c r="Z192" s="680"/>
      <c r="AA192" s="680"/>
      <c r="AB192" s="680"/>
      <c r="AC192" s="680"/>
      <c r="AD192" s="680">
        <f t="shared" si="14"/>
        <v>18236.150000000001</v>
      </c>
      <c r="AE192" s="680"/>
      <c r="AF192" s="680"/>
      <c r="AG192" s="680"/>
      <c r="AH192" s="680"/>
      <c r="AI192" s="680"/>
      <c r="AJ192" s="680"/>
      <c r="AK192" s="680"/>
      <c r="AL192" s="721"/>
      <c r="AM192" s="722"/>
      <c r="AN192" s="722"/>
      <c r="AO192" s="722"/>
      <c r="AP192" s="722"/>
      <c r="AQ192" s="722"/>
      <c r="AR192" s="722"/>
      <c r="AS192" s="723"/>
      <c r="AT192" s="680"/>
      <c r="AU192" s="680"/>
      <c r="AV192" s="680"/>
      <c r="AW192" s="680"/>
      <c r="AX192" s="680"/>
      <c r="AY192" s="680"/>
      <c r="AZ192" s="680"/>
      <c r="BA192" s="680"/>
      <c r="BB192" s="680"/>
      <c r="BC192" s="680"/>
      <c r="BD192" s="680"/>
      <c r="BE192" s="680"/>
      <c r="BF192" s="680"/>
      <c r="BG192" s="680"/>
      <c r="BH192" s="680"/>
      <c r="BI192" s="680"/>
      <c r="BJ192" s="680"/>
      <c r="BK192" s="679">
        <f t="shared" si="11"/>
        <v>151360.04499999998</v>
      </c>
      <c r="BL192" s="679"/>
      <c r="BM192" s="679"/>
      <c r="BN192" s="679"/>
      <c r="BO192" s="679"/>
      <c r="BP192" s="679"/>
      <c r="BQ192" s="679"/>
      <c r="BR192" s="679"/>
      <c r="BS192" s="679"/>
      <c r="BT192" s="681"/>
    </row>
    <row r="193" spans="1:72" s="2" customFormat="1" ht="18" customHeight="1" x14ac:dyDescent="0.25">
      <c r="A193" s="503" t="s">
        <v>2071</v>
      </c>
      <c r="B193" s="503" t="s">
        <v>1874</v>
      </c>
      <c r="C193" s="498">
        <v>1</v>
      </c>
      <c r="D193" s="503">
        <v>1</v>
      </c>
      <c r="E193" s="499">
        <v>12360</v>
      </c>
      <c r="F193" s="679">
        <f t="shared" si="12"/>
        <v>148320</v>
      </c>
      <c r="G193" s="679"/>
      <c r="H193" s="679"/>
      <c r="I193" s="679"/>
      <c r="J193" s="679"/>
      <c r="K193" s="679"/>
      <c r="L193" s="679"/>
      <c r="M193" s="679"/>
      <c r="N193" s="721"/>
      <c r="O193" s="722"/>
      <c r="P193" s="722"/>
      <c r="Q193" s="722"/>
      <c r="R193" s="722"/>
      <c r="S193" s="722"/>
      <c r="T193" s="722"/>
      <c r="U193" s="723"/>
      <c r="V193" s="680">
        <f t="shared" si="13"/>
        <v>2060</v>
      </c>
      <c r="W193" s="680"/>
      <c r="X193" s="680"/>
      <c r="Y193" s="680"/>
      <c r="Z193" s="680"/>
      <c r="AA193" s="680"/>
      <c r="AB193" s="680"/>
      <c r="AC193" s="680"/>
      <c r="AD193" s="680">
        <f t="shared" si="14"/>
        <v>20600</v>
      </c>
      <c r="AE193" s="680"/>
      <c r="AF193" s="680"/>
      <c r="AG193" s="680"/>
      <c r="AH193" s="680"/>
      <c r="AI193" s="680"/>
      <c r="AJ193" s="680"/>
      <c r="AK193" s="680"/>
      <c r="AL193" s="721"/>
      <c r="AM193" s="722"/>
      <c r="AN193" s="722"/>
      <c r="AO193" s="722"/>
      <c r="AP193" s="722"/>
      <c r="AQ193" s="722"/>
      <c r="AR193" s="722"/>
      <c r="AS193" s="723"/>
      <c r="AT193" s="680"/>
      <c r="AU193" s="680"/>
      <c r="AV193" s="680"/>
      <c r="AW193" s="680"/>
      <c r="AX193" s="680"/>
      <c r="AY193" s="680"/>
      <c r="AZ193" s="680"/>
      <c r="BA193" s="680"/>
      <c r="BB193" s="680"/>
      <c r="BC193" s="680"/>
      <c r="BD193" s="680"/>
      <c r="BE193" s="680"/>
      <c r="BF193" s="680"/>
      <c r="BG193" s="680"/>
      <c r="BH193" s="680"/>
      <c r="BI193" s="680"/>
      <c r="BJ193" s="680"/>
      <c r="BK193" s="679">
        <f t="shared" si="11"/>
        <v>170980</v>
      </c>
      <c r="BL193" s="679"/>
      <c r="BM193" s="679"/>
      <c r="BN193" s="679"/>
      <c r="BO193" s="679"/>
      <c r="BP193" s="679"/>
      <c r="BQ193" s="679"/>
      <c r="BR193" s="679"/>
      <c r="BS193" s="679"/>
      <c r="BT193" s="681"/>
    </row>
    <row r="194" spans="1:72" s="2" customFormat="1" ht="18" customHeight="1" x14ac:dyDescent="0.25">
      <c r="A194" s="503" t="s">
        <v>2080</v>
      </c>
      <c r="B194" s="503" t="s">
        <v>1874</v>
      </c>
      <c r="C194" s="498">
        <v>1</v>
      </c>
      <c r="D194" s="503">
        <v>1</v>
      </c>
      <c r="E194" s="499">
        <v>13169.58</v>
      </c>
      <c r="F194" s="679">
        <f t="shared" si="12"/>
        <v>158034.96</v>
      </c>
      <c r="G194" s="679"/>
      <c r="H194" s="679"/>
      <c r="I194" s="679"/>
      <c r="J194" s="679"/>
      <c r="K194" s="679"/>
      <c r="L194" s="679"/>
      <c r="M194" s="679"/>
      <c r="N194" s="721"/>
      <c r="O194" s="722"/>
      <c r="P194" s="722"/>
      <c r="Q194" s="722"/>
      <c r="R194" s="722"/>
      <c r="S194" s="722"/>
      <c r="T194" s="722"/>
      <c r="U194" s="723"/>
      <c r="V194" s="680">
        <f t="shared" si="13"/>
        <v>2194.9299999999998</v>
      </c>
      <c r="W194" s="680"/>
      <c r="X194" s="680"/>
      <c r="Y194" s="680"/>
      <c r="Z194" s="680"/>
      <c r="AA194" s="680"/>
      <c r="AB194" s="680"/>
      <c r="AC194" s="680"/>
      <c r="AD194" s="680">
        <f t="shared" si="14"/>
        <v>21949.3</v>
      </c>
      <c r="AE194" s="680"/>
      <c r="AF194" s="680"/>
      <c r="AG194" s="680"/>
      <c r="AH194" s="680"/>
      <c r="AI194" s="680"/>
      <c r="AJ194" s="680"/>
      <c r="AK194" s="680"/>
      <c r="AL194" s="721"/>
      <c r="AM194" s="722"/>
      <c r="AN194" s="722"/>
      <c r="AO194" s="722"/>
      <c r="AP194" s="722"/>
      <c r="AQ194" s="722"/>
      <c r="AR194" s="722"/>
      <c r="AS194" s="723"/>
      <c r="AT194" s="680"/>
      <c r="AU194" s="680"/>
      <c r="AV194" s="680"/>
      <c r="AW194" s="680"/>
      <c r="AX194" s="680"/>
      <c r="AY194" s="680"/>
      <c r="AZ194" s="680"/>
      <c r="BA194" s="680"/>
      <c r="BB194" s="680"/>
      <c r="BC194" s="680"/>
      <c r="BD194" s="680"/>
      <c r="BE194" s="680"/>
      <c r="BF194" s="680"/>
      <c r="BG194" s="680"/>
      <c r="BH194" s="680"/>
      <c r="BI194" s="680"/>
      <c r="BJ194" s="680"/>
      <c r="BK194" s="679">
        <f t="shared" si="11"/>
        <v>182179.18999999997</v>
      </c>
      <c r="BL194" s="679"/>
      <c r="BM194" s="679"/>
      <c r="BN194" s="679"/>
      <c r="BO194" s="679"/>
      <c r="BP194" s="679"/>
      <c r="BQ194" s="679"/>
      <c r="BR194" s="679"/>
      <c r="BS194" s="679"/>
      <c r="BT194" s="681"/>
    </row>
    <row r="195" spans="1:72" s="2" customFormat="1" ht="18" customHeight="1" x14ac:dyDescent="0.25">
      <c r="A195" s="503" t="s">
        <v>2082</v>
      </c>
      <c r="B195" s="503" t="s">
        <v>1874</v>
      </c>
      <c r="C195" s="498">
        <v>1</v>
      </c>
      <c r="D195" s="503">
        <v>1</v>
      </c>
      <c r="E195" s="499">
        <v>14420.103000000001</v>
      </c>
      <c r="F195" s="679">
        <f t="shared" si="12"/>
        <v>173041.236</v>
      </c>
      <c r="G195" s="679"/>
      <c r="H195" s="679"/>
      <c r="I195" s="679"/>
      <c r="J195" s="679"/>
      <c r="K195" s="679"/>
      <c r="L195" s="679"/>
      <c r="M195" s="679"/>
      <c r="N195" s="721"/>
      <c r="O195" s="722"/>
      <c r="P195" s="722"/>
      <c r="Q195" s="722"/>
      <c r="R195" s="722"/>
      <c r="S195" s="722"/>
      <c r="T195" s="722"/>
      <c r="U195" s="723"/>
      <c r="V195" s="680">
        <f t="shared" si="13"/>
        <v>2403.3505000000005</v>
      </c>
      <c r="W195" s="680"/>
      <c r="X195" s="680"/>
      <c r="Y195" s="680"/>
      <c r="Z195" s="680"/>
      <c r="AA195" s="680"/>
      <c r="AB195" s="680"/>
      <c r="AC195" s="680"/>
      <c r="AD195" s="680">
        <f t="shared" si="14"/>
        <v>24033.505000000001</v>
      </c>
      <c r="AE195" s="680"/>
      <c r="AF195" s="680"/>
      <c r="AG195" s="680"/>
      <c r="AH195" s="680"/>
      <c r="AI195" s="680"/>
      <c r="AJ195" s="680"/>
      <c r="AK195" s="680"/>
      <c r="AL195" s="721"/>
      <c r="AM195" s="722"/>
      <c r="AN195" s="722"/>
      <c r="AO195" s="722"/>
      <c r="AP195" s="722"/>
      <c r="AQ195" s="722"/>
      <c r="AR195" s="722"/>
      <c r="AS195" s="723"/>
      <c r="AT195" s="680"/>
      <c r="AU195" s="680"/>
      <c r="AV195" s="680"/>
      <c r="AW195" s="680"/>
      <c r="AX195" s="680"/>
      <c r="AY195" s="680"/>
      <c r="AZ195" s="680"/>
      <c r="BA195" s="680"/>
      <c r="BB195" s="680"/>
      <c r="BC195" s="680"/>
      <c r="BD195" s="680"/>
      <c r="BE195" s="680"/>
      <c r="BF195" s="680"/>
      <c r="BG195" s="680"/>
      <c r="BH195" s="680"/>
      <c r="BI195" s="680"/>
      <c r="BJ195" s="680"/>
      <c r="BK195" s="679">
        <f t="shared" si="11"/>
        <v>199478.09150000001</v>
      </c>
      <c r="BL195" s="679"/>
      <c r="BM195" s="679"/>
      <c r="BN195" s="679"/>
      <c r="BO195" s="679"/>
      <c r="BP195" s="679"/>
      <c r="BQ195" s="679"/>
      <c r="BR195" s="679"/>
      <c r="BS195" s="679"/>
      <c r="BT195" s="681"/>
    </row>
    <row r="196" spans="1:72" s="2" customFormat="1" ht="18" customHeight="1" x14ac:dyDescent="0.25">
      <c r="A196" s="503" t="s">
        <v>2099</v>
      </c>
      <c r="B196" s="503" t="s">
        <v>1874</v>
      </c>
      <c r="C196" s="498">
        <v>1</v>
      </c>
      <c r="D196" s="503">
        <v>1</v>
      </c>
      <c r="E196" s="499">
        <v>28840.206000000002</v>
      </c>
      <c r="F196" s="679">
        <f t="shared" si="12"/>
        <v>346082.47200000001</v>
      </c>
      <c r="G196" s="679"/>
      <c r="H196" s="679"/>
      <c r="I196" s="679"/>
      <c r="J196" s="679"/>
      <c r="K196" s="679"/>
      <c r="L196" s="679"/>
      <c r="M196" s="679"/>
      <c r="N196" s="721"/>
      <c r="O196" s="722"/>
      <c r="P196" s="722"/>
      <c r="Q196" s="722"/>
      <c r="R196" s="722"/>
      <c r="S196" s="722"/>
      <c r="T196" s="722"/>
      <c r="U196" s="723"/>
      <c r="V196" s="680">
        <f t="shared" si="13"/>
        <v>4806.7010000000009</v>
      </c>
      <c r="W196" s="680"/>
      <c r="X196" s="680"/>
      <c r="Y196" s="680"/>
      <c r="Z196" s="680"/>
      <c r="AA196" s="680"/>
      <c r="AB196" s="680"/>
      <c r="AC196" s="680"/>
      <c r="AD196" s="680">
        <f t="shared" si="14"/>
        <v>48067.01</v>
      </c>
      <c r="AE196" s="680"/>
      <c r="AF196" s="680"/>
      <c r="AG196" s="680"/>
      <c r="AH196" s="680"/>
      <c r="AI196" s="680"/>
      <c r="AJ196" s="680"/>
      <c r="AK196" s="680"/>
      <c r="AL196" s="721"/>
      <c r="AM196" s="722"/>
      <c r="AN196" s="722"/>
      <c r="AO196" s="722"/>
      <c r="AP196" s="722"/>
      <c r="AQ196" s="722"/>
      <c r="AR196" s="722"/>
      <c r="AS196" s="723"/>
      <c r="AT196" s="680"/>
      <c r="AU196" s="680"/>
      <c r="AV196" s="680"/>
      <c r="AW196" s="680"/>
      <c r="AX196" s="680"/>
      <c r="AY196" s="680"/>
      <c r="AZ196" s="680"/>
      <c r="BA196" s="680"/>
      <c r="BB196" s="680"/>
      <c r="BC196" s="680"/>
      <c r="BD196" s="680"/>
      <c r="BE196" s="680"/>
      <c r="BF196" s="680"/>
      <c r="BG196" s="680"/>
      <c r="BH196" s="680"/>
      <c r="BI196" s="680"/>
      <c r="BJ196" s="680"/>
      <c r="BK196" s="679">
        <f t="shared" si="11"/>
        <v>398956.18300000002</v>
      </c>
      <c r="BL196" s="679"/>
      <c r="BM196" s="679"/>
      <c r="BN196" s="679"/>
      <c r="BO196" s="679"/>
      <c r="BP196" s="679"/>
      <c r="BQ196" s="679"/>
      <c r="BR196" s="679"/>
      <c r="BS196" s="679"/>
      <c r="BT196" s="681"/>
    </row>
    <row r="197" spans="1:72" s="2" customFormat="1" ht="18" customHeight="1" x14ac:dyDescent="0.25">
      <c r="A197" s="503" t="s">
        <v>2020</v>
      </c>
      <c r="B197" s="503" t="s">
        <v>1873</v>
      </c>
      <c r="C197" s="498">
        <v>1</v>
      </c>
      <c r="D197" s="503">
        <v>1</v>
      </c>
      <c r="E197" s="499">
        <v>9579</v>
      </c>
      <c r="F197" s="679">
        <f t="shared" si="12"/>
        <v>114948</v>
      </c>
      <c r="G197" s="679"/>
      <c r="H197" s="679"/>
      <c r="I197" s="679"/>
      <c r="J197" s="679"/>
      <c r="K197" s="679"/>
      <c r="L197" s="679"/>
      <c r="M197" s="679"/>
      <c r="N197" s="721"/>
      <c r="O197" s="722"/>
      <c r="P197" s="722"/>
      <c r="Q197" s="722"/>
      <c r="R197" s="722"/>
      <c r="S197" s="722"/>
      <c r="T197" s="722"/>
      <c r="U197" s="723"/>
      <c r="V197" s="680">
        <f t="shared" si="13"/>
        <v>1596.5</v>
      </c>
      <c r="W197" s="680"/>
      <c r="X197" s="680"/>
      <c r="Y197" s="680"/>
      <c r="Z197" s="680"/>
      <c r="AA197" s="680"/>
      <c r="AB197" s="680"/>
      <c r="AC197" s="680"/>
      <c r="AD197" s="680">
        <f t="shared" si="14"/>
        <v>15965</v>
      </c>
      <c r="AE197" s="680"/>
      <c r="AF197" s="680"/>
      <c r="AG197" s="680"/>
      <c r="AH197" s="680"/>
      <c r="AI197" s="680"/>
      <c r="AJ197" s="680"/>
      <c r="AK197" s="680"/>
      <c r="AL197" s="721"/>
      <c r="AM197" s="722"/>
      <c r="AN197" s="722"/>
      <c r="AO197" s="722"/>
      <c r="AP197" s="722"/>
      <c r="AQ197" s="722"/>
      <c r="AR197" s="722"/>
      <c r="AS197" s="723"/>
      <c r="AT197" s="680"/>
      <c r="AU197" s="680"/>
      <c r="AV197" s="680"/>
      <c r="AW197" s="680"/>
      <c r="AX197" s="680"/>
      <c r="AY197" s="680"/>
      <c r="AZ197" s="680"/>
      <c r="BA197" s="680"/>
      <c r="BB197" s="680"/>
      <c r="BC197" s="680"/>
      <c r="BD197" s="680"/>
      <c r="BE197" s="680"/>
      <c r="BF197" s="680"/>
      <c r="BG197" s="680"/>
      <c r="BH197" s="680"/>
      <c r="BI197" s="680"/>
      <c r="BJ197" s="680"/>
      <c r="BK197" s="679">
        <f t="shared" si="11"/>
        <v>132509.5</v>
      </c>
      <c r="BL197" s="679"/>
      <c r="BM197" s="679"/>
      <c r="BN197" s="679"/>
      <c r="BO197" s="679"/>
      <c r="BP197" s="679"/>
      <c r="BQ197" s="679"/>
      <c r="BR197" s="679"/>
      <c r="BS197" s="679"/>
      <c r="BT197" s="681"/>
    </row>
    <row r="198" spans="1:72" s="2" customFormat="1" ht="18" customHeight="1" x14ac:dyDescent="0.25">
      <c r="A198" s="503" t="s">
        <v>2057</v>
      </c>
      <c r="B198" s="503" t="s">
        <v>1873</v>
      </c>
      <c r="C198" s="498">
        <v>1</v>
      </c>
      <c r="D198" s="503">
        <v>1</v>
      </c>
      <c r="E198" s="499">
        <v>11330.103000000001</v>
      </c>
      <c r="F198" s="679">
        <f t="shared" si="12"/>
        <v>135961.236</v>
      </c>
      <c r="G198" s="679"/>
      <c r="H198" s="679"/>
      <c r="I198" s="679"/>
      <c r="J198" s="679"/>
      <c r="K198" s="679"/>
      <c r="L198" s="679"/>
      <c r="M198" s="679"/>
      <c r="N198" s="721"/>
      <c r="O198" s="722"/>
      <c r="P198" s="722"/>
      <c r="Q198" s="722"/>
      <c r="R198" s="722"/>
      <c r="S198" s="722"/>
      <c r="T198" s="722"/>
      <c r="U198" s="723"/>
      <c r="V198" s="680">
        <f t="shared" si="13"/>
        <v>1888.3505000000002</v>
      </c>
      <c r="W198" s="680"/>
      <c r="X198" s="680"/>
      <c r="Y198" s="680"/>
      <c r="Z198" s="680"/>
      <c r="AA198" s="680"/>
      <c r="AB198" s="680"/>
      <c r="AC198" s="680"/>
      <c r="AD198" s="680">
        <f t="shared" si="14"/>
        <v>18883.505000000001</v>
      </c>
      <c r="AE198" s="680"/>
      <c r="AF198" s="680"/>
      <c r="AG198" s="680"/>
      <c r="AH198" s="680"/>
      <c r="AI198" s="680"/>
      <c r="AJ198" s="680"/>
      <c r="AK198" s="680"/>
      <c r="AL198" s="721"/>
      <c r="AM198" s="722"/>
      <c r="AN198" s="722"/>
      <c r="AO198" s="722"/>
      <c r="AP198" s="722"/>
      <c r="AQ198" s="722"/>
      <c r="AR198" s="722"/>
      <c r="AS198" s="723"/>
      <c r="AT198" s="680"/>
      <c r="AU198" s="680"/>
      <c r="AV198" s="680"/>
      <c r="AW198" s="680"/>
      <c r="AX198" s="680"/>
      <c r="AY198" s="680"/>
      <c r="AZ198" s="680"/>
      <c r="BA198" s="680"/>
      <c r="BB198" s="680"/>
      <c r="BC198" s="680"/>
      <c r="BD198" s="680"/>
      <c r="BE198" s="680"/>
      <c r="BF198" s="680"/>
      <c r="BG198" s="680"/>
      <c r="BH198" s="680"/>
      <c r="BI198" s="680"/>
      <c r="BJ198" s="680"/>
      <c r="BK198" s="679">
        <f t="shared" si="11"/>
        <v>156733.09150000001</v>
      </c>
      <c r="BL198" s="679"/>
      <c r="BM198" s="679"/>
      <c r="BN198" s="679"/>
      <c r="BO198" s="679"/>
      <c r="BP198" s="679"/>
      <c r="BQ198" s="679"/>
      <c r="BR198" s="679"/>
      <c r="BS198" s="679"/>
      <c r="BT198" s="681"/>
    </row>
    <row r="199" spans="1:72" s="2" customFormat="1" ht="27.75" customHeight="1" x14ac:dyDescent="0.25">
      <c r="A199" s="503" t="s">
        <v>2073</v>
      </c>
      <c r="B199" s="503" t="s">
        <v>1873</v>
      </c>
      <c r="C199" s="498">
        <v>1</v>
      </c>
      <c r="D199" s="503">
        <v>3</v>
      </c>
      <c r="E199" s="499">
        <v>38292.516000000003</v>
      </c>
      <c r="F199" s="679">
        <f t="shared" si="12"/>
        <v>459510.19200000004</v>
      </c>
      <c r="G199" s="679"/>
      <c r="H199" s="679"/>
      <c r="I199" s="679"/>
      <c r="J199" s="679"/>
      <c r="K199" s="679"/>
      <c r="L199" s="679"/>
      <c r="M199" s="679"/>
      <c r="N199" s="721"/>
      <c r="O199" s="722"/>
      <c r="P199" s="722"/>
      <c r="Q199" s="722"/>
      <c r="R199" s="722"/>
      <c r="S199" s="722"/>
      <c r="T199" s="722"/>
      <c r="U199" s="723"/>
      <c r="V199" s="680">
        <f t="shared" si="13"/>
        <v>6382.0860000000002</v>
      </c>
      <c r="W199" s="680"/>
      <c r="X199" s="680"/>
      <c r="Y199" s="680"/>
      <c r="Z199" s="680"/>
      <c r="AA199" s="680"/>
      <c r="AB199" s="680"/>
      <c r="AC199" s="680"/>
      <c r="AD199" s="680">
        <f t="shared" si="14"/>
        <v>63820.860000000008</v>
      </c>
      <c r="AE199" s="680"/>
      <c r="AF199" s="680"/>
      <c r="AG199" s="680"/>
      <c r="AH199" s="680"/>
      <c r="AI199" s="680"/>
      <c r="AJ199" s="680"/>
      <c r="AK199" s="680"/>
      <c r="AL199" s="721"/>
      <c r="AM199" s="722"/>
      <c r="AN199" s="722"/>
      <c r="AO199" s="722"/>
      <c r="AP199" s="722"/>
      <c r="AQ199" s="722"/>
      <c r="AR199" s="722"/>
      <c r="AS199" s="723"/>
      <c r="AT199" s="680"/>
      <c r="AU199" s="680"/>
      <c r="AV199" s="680"/>
      <c r="AW199" s="680"/>
      <c r="AX199" s="680"/>
      <c r="AY199" s="680"/>
      <c r="AZ199" s="680"/>
      <c r="BA199" s="680"/>
      <c r="BB199" s="680"/>
      <c r="BC199" s="680"/>
      <c r="BD199" s="680"/>
      <c r="BE199" s="680"/>
      <c r="BF199" s="680"/>
      <c r="BG199" s="680"/>
      <c r="BH199" s="680"/>
      <c r="BI199" s="680"/>
      <c r="BJ199" s="680"/>
      <c r="BK199" s="679">
        <f t="shared" si="11"/>
        <v>529713.13800000004</v>
      </c>
      <c r="BL199" s="679"/>
      <c r="BM199" s="679"/>
      <c r="BN199" s="679"/>
      <c r="BO199" s="679"/>
      <c r="BP199" s="679"/>
      <c r="BQ199" s="679"/>
      <c r="BR199" s="679"/>
      <c r="BS199" s="679"/>
      <c r="BT199" s="681"/>
    </row>
    <row r="200" spans="1:72" s="2" customFormat="1" ht="18.75" customHeight="1" x14ac:dyDescent="0.25">
      <c r="A200" s="503" t="s">
        <v>2009</v>
      </c>
      <c r="B200" s="503" t="s">
        <v>1876</v>
      </c>
      <c r="C200" s="498">
        <v>1</v>
      </c>
      <c r="D200" s="503">
        <v>1</v>
      </c>
      <c r="E200" s="499">
        <v>9022.7999999999993</v>
      </c>
      <c r="F200" s="679">
        <f t="shared" si="12"/>
        <v>108273.59999999999</v>
      </c>
      <c r="G200" s="679"/>
      <c r="H200" s="679"/>
      <c r="I200" s="679"/>
      <c r="J200" s="679"/>
      <c r="K200" s="679"/>
      <c r="L200" s="679"/>
      <c r="M200" s="679"/>
      <c r="N200" s="721"/>
      <c r="O200" s="722"/>
      <c r="P200" s="722"/>
      <c r="Q200" s="722"/>
      <c r="R200" s="722"/>
      <c r="S200" s="722"/>
      <c r="T200" s="722"/>
      <c r="U200" s="723"/>
      <c r="V200" s="680">
        <f t="shared" si="13"/>
        <v>1503.8</v>
      </c>
      <c r="W200" s="680"/>
      <c r="X200" s="680"/>
      <c r="Y200" s="680"/>
      <c r="Z200" s="680"/>
      <c r="AA200" s="680"/>
      <c r="AB200" s="680"/>
      <c r="AC200" s="680"/>
      <c r="AD200" s="680">
        <f t="shared" si="14"/>
        <v>15038</v>
      </c>
      <c r="AE200" s="680"/>
      <c r="AF200" s="680"/>
      <c r="AG200" s="680"/>
      <c r="AH200" s="680"/>
      <c r="AI200" s="680"/>
      <c r="AJ200" s="680"/>
      <c r="AK200" s="680"/>
      <c r="AL200" s="721"/>
      <c r="AM200" s="722"/>
      <c r="AN200" s="722"/>
      <c r="AO200" s="722"/>
      <c r="AP200" s="722"/>
      <c r="AQ200" s="722"/>
      <c r="AR200" s="722"/>
      <c r="AS200" s="723"/>
      <c r="AT200" s="680"/>
      <c r="AU200" s="680"/>
      <c r="AV200" s="680"/>
      <c r="AW200" s="680"/>
      <c r="AX200" s="680"/>
      <c r="AY200" s="680"/>
      <c r="AZ200" s="680"/>
      <c r="BA200" s="680"/>
      <c r="BB200" s="680"/>
      <c r="BC200" s="680"/>
      <c r="BD200" s="680"/>
      <c r="BE200" s="680"/>
      <c r="BF200" s="680"/>
      <c r="BG200" s="680"/>
      <c r="BH200" s="680"/>
      <c r="BI200" s="680"/>
      <c r="BJ200" s="680"/>
      <c r="BK200" s="679">
        <f t="shared" ref="BK200:BK263" si="15">F200+V200+AD200</f>
        <v>124815.4</v>
      </c>
      <c r="BL200" s="679"/>
      <c r="BM200" s="679"/>
      <c r="BN200" s="679"/>
      <c r="BO200" s="679"/>
      <c r="BP200" s="679"/>
      <c r="BQ200" s="679"/>
      <c r="BR200" s="679"/>
      <c r="BS200" s="679"/>
      <c r="BT200" s="681"/>
    </row>
    <row r="201" spans="1:72" s="2" customFormat="1" ht="18" customHeight="1" x14ac:dyDescent="0.25">
      <c r="A201" s="503" t="s">
        <v>2043</v>
      </c>
      <c r="B201" s="503" t="s">
        <v>1876</v>
      </c>
      <c r="C201" s="498">
        <v>1</v>
      </c>
      <c r="D201" s="503">
        <v>1</v>
      </c>
      <c r="E201" s="499">
        <v>10315.656000000001</v>
      </c>
      <c r="F201" s="679">
        <f t="shared" si="12"/>
        <v>123787.872</v>
      </c>
      <c r="G201" s="679"/>
      <c r="H201" s="679"/>
      <c r="I201" s="679"/>
      <c r="J201" s="679"/>
      <c r="K201" s="679"/>
      <c r="L201" s="679"/>
      <c r="M201" s="679"/>
      <c r="N201" s="721"/>
      <c r="O201" s="722"/>
      <c r="P201" s="722"/>
      <c r="Q201" s="722"/>
      <c r="R201" s="722"/>
      <c r="S201" s="722"/>
      <c r="T201" s="722"/>
      <c r="U201" s="723"/>
      <c r="V201" s="680">
        <f t="shared" si="13"/>
        <v>1719.2760000000001</v>
      </c>
      <c r="W201" s="680"/>
      <c r="X201" s="680"/>
      <c r="Y201" s="680"/>
      <c r="Z201" s="680"/>
      <c r="AA201" s="680"/>
      <c r="AB201" s="680"/>
      <c r="AC201" s="680"/>
      <c r="AD201" s="680">
        <f t="shared" si="14"/>
        <v>17192.760000000002</v>
      </c>
      <c r="AE201" s="680"/>
      <c r="AF201" s="680"/>
      <c r="AG201" s="680"/>
      <c r="AH201" s="680"/>
      <c r="AI201" s="680"/>
      <c r="AJ201" s="680"/>
      <c r="AK201" s="680"/>
      <c r="AL201" s="721"/>
      <c r="AM201" s="722"/>
      <c r="AN201" s="722"/>
      <c r="AO201" s="722"/>
      <c r="AP201" s="722"/>
      <c r="AQ201" s="722"/>
      <c r="AR201" s="722"/>
      <c r="AS201" s="723"/>
      <c r="AT201" s="680"/>
      <c r="AU201" s="680"/>
      <c r="AV201" s="680"/>
      <c r="AW201" s="680"/>
      <c r="AX201" s="680"/>
      <c r="AY201" s="680"/>
      <c r="AZ201" s="680"/>
      <c r="BA201" s="680"/>
      <c r="BB201" s="680"/>
      <c r="BC201" s="680"/>
      <c r="BD201" s="680"/>
      <c r="BE201" s="680"/>
      <c r="BF201" s="680"/>
      <c r="BG201" s="680"/>
      <c r="BH201" s="680"/>
      <c r="BI201" s="680"/>
      <c r="BJ201" s="680"/>
      <c r="BK201" s="679">
        <f t="shared" si="15"/>
        <v>142699.908</v>
      </c>
      <c r="BL201" s="679"/>
      <c r="BM201" s="679"/>
      <c r="BN201" s="679"/>
      <c r="BO201" s="679"/>
      <c r="BP201" s="679"/>
      <c r="BQ201" s="679"/>
      <c r="BR201" s="679"/>
      <c r="BS201" s="679"/>
      <c r="BT201" s="681"/>
    </row>
    <row r="202" spans="1:72" s="2" customFormat="1" ht="18" customHeight="1" x14ac:dyDescent="0.25">
      <c r="A202" s="503" t="s">
        <v>2050</v>
      </c>
      <c r="B202" s="503" t="s">
        <v>1876</v>
      </c>
      <c r="C202" s="498">
        <v>1</v>
      </c>
      <c r="D202" s="503">
        <v>161</v>
      </c>
      <c r="E202" s="499">
        <v>1757383.4249999998</v>
      </c>
      <c r="F202" s="679">
        <f t="shared" si="12"/>
        <v>21088601.099999998</v>
      </c>
      <c r="G202" s="679"/>
      <c r="H202" s="679"/>
      <c r="I202" s="679"/>
      <c r="J202" s="679"/>
      <c r="K202" s="679"/>
      <c r="L202" s="679"/>
      <c r="M202" s="679"/>
      <c r="N202" s="721"/>
      <c r="O202" s="722"/>
      <c r="P202" s="722"/>
      <c r="Q202" s="722"/>
      <c r="R202" s="722"/>
      <c r="S202" s="722"/>
      <c r="T202" s="722"/>
      <c r="U202" s="723"/>
      <c r="V202" s="680">
        <f t="shared" si="13"/>
        <v>292897.23749999999</v>
      </c>
      <c r="W202" s="680"/>
      <c r="X202" s="680"/>
      <c r="Y202" s="680"/>
      <c r="Z202" s="680"/>
      <c r="AA202" s="680"/>
      <c r="AB202" s="680"/>
      <c r="AC202" s="680"/>
      <c r="AD202" s="680">
        <f t="shared" si="14"/>
        <v>2928972.3749999995</v>
      </c>
      <c r="AE202" s="680"/>
      <c r="AF202" s="680"/>
      <c r="AG202" s="680"/>
      <c r="AH202" s="680"/>
      <c r="AI202" s="680"/>
      <c r="AJ202" s="680"/>
      <c r="AK202" s="680"/>
      <c r="AL202" s="721"/>
      <c r="AM202" s="722"/>
      <c r="AN202" s="722"/>
      <c r="AO202" s="722"/>
      <c r="AP202" s="722"/>
      <c r="AQ202" s="722"/>
      <c r="AR202" s="722"/>
      <c r="AS202" s="723"/>
      <c r="AT202" s="680"/>
      <c r="AU202" s="680"/>
      <c r="AV202" s="680"/>
      <c r="AW202" s="680"/>
      <c r="AX202" s="680"/>
      <c r="AY202" s="680"/>
      <c r="AZ202" s="680"/>
      <c r="BA202" s="680"/>
      <c r="BB202" s="680"/>
      <c r="BC202" s="680"/>
      <c r="BD202" s="680"/>
      <c r="BE202" s="680"/>
      <c r="BF202" s="680"/>
      <c r="BG202" s="680"/>
      <c r="BH202" s="680"/>
      <c r="BI202" s="680"/>
      <c r="BJ202" s="680"/>
      <c r="BK202" s="679">
        <f t="shared" si="15"/>
        <v>24310470.712499999</v>
      </c>
      <c r="BL202" s="679"/>
      <c r="BM202" s="679"/>
      <c r="BN202" s="679"/>
      <c r="BO202" s="679"/>
      <c r="BP202" s="679"/>
      <c r="BQ202" s="679"/>
      <c r="BR202" s="679"/>
      <c r="BS202" s="679"/>
      <c r="BT202" s="681"/>
    </row>
    <row r="203" spans="1:72" s="2" customFormat="1" ht="18" customHeight="1" x14ac:dyDescent="0.25">
      <c r="A203" s="503" t="s">
        <v>2064</v>
      </c>
      <c r="B203" s="503" t="s">
        <v>1876</v>
      </c>
      <c r="C203" s="498">
        <v>1</v>
      </c>
      <c r="D203" s="503">
        <v>1</v>
      </c>
      <c r="E203" s="499">
        <v>11461.428</v>
      </c>
      <c r="F203" s="679">
        <f t="shared" ref="F203:F266" si="16">E203*12</f>
        <v>137537.136</v>
      </c>
      <c r="G203" s="679"/>
      <c r="H203" s="679"/>
      <c r="I203" s="679"/>
      <c r="J203" s="679"/>
      <c r="K203" s="679"/>
      <c r="L203" s="679"/>
      <c r="M203" s="679"/>
      <c r="N203" s="721"/>
      <c r="O203" s="722"/>
      <c r="P203" s="722"/>
      <c r="Q203" s="722"/>
      <c r="R203" s="722"/>
      <c r="S203" s="722"/>
      <c r="T203" s="722"/>
      <c r="U203" s="723"/>
      <c r="V203" s="680">
        <f t="shared" ref="V203:V266" si="17">E203/30*5</f>
        <v>1910.2379999999998</v>
      </c>
      <c r="W203" s="680"/>
      <c r="X203" s="680"/>
      <c r="Y203" s="680"/>
      <c r="Z203" s="680"/>
      <c r="AA203" s="680"/>
      <c r="AB203" s="680"/>
      <c r="AC203" s="680"/>
      <c r="AD203" s="680">
        <f t="shared" ref="AD203:AD266" si="18">E203/30*50</f>
        <v>19102.38</v>
      </c>
      <c r="AE203" s="680"/>
      <c r="AF203" s="680"/>
      <c r="AG203" s="680"/>
      <c r="AH203" s="680"/>
      <c r="AI203" s="680"/>
      <c r="AJ203" s="680"/>
      <c r="AK203" s="680"/>
      <c r="AL203" s="721"/>
      <c r="AM203" s="722"/>
      <c r="AN203" s="722"/>
      <c r="AO203" s="722"/>
      <c r="AP203" s="722"/>
      <c r="AQ203" s="722"/>
      <c r="AR203" s="722"/>
      <c r="AS203" s="723"/>
      <c r="AT203" s="680"/>
      <c r="AU203" s="680"/>
      <c r="AV203" s="680"/>
      <c r="AW203" s="680"/>
      <c r="AX203" s="680"/>
      <c r="AY203" s="680"/>
      <c r="AZ203" s="680"/>
      <c r="BA203" s="680"/>
      <c r="BB203" s="680"/>
      <c r="BC203" s="680"/>
      <c r="BD203" s="680"/>
      <c r="BE203" s="680"/>
      <c r="BF203" s="680"/>
      <c r="BG203" s="680"/>
      <c r="BH203" s="680"/>
      <c r="BI203" s="680"/>
      <c r="BJ203" s="680"/>
      <c r="BK203" s="679">
        <f t="shared" si="15"/>
        <v>158549.75400000002</v>
      </c>
      <c r="BL203" s="679"/>
      <c r="BM203" s="679"/>
      <c r="BN203" s="679"/>
      <c r="BO203" s="679"/>
      <c r="BP203" s="679"/>
      <c r="BQ203" s="679"/>
      <c r="BR203" s="679"/>
      <c r="BS203" s="679"/>
      <c r="BT203" s="681"/>
    </row>
    <row r="204" spans="1:72" s="2" customFormat="1" ht="18" customHeight="1" x14ac:dyDescent="0.25">
      <c r="A204" s="503" t="s">
        <v>2069</v>
      </c>
      <c r="B204" s="503" t="s">
        <v>1876</v>
      </c>
      <c r="C204" s="498">
        <v>1</v>
      </c>
      <c r="D204" s="503">
        <v>3</v>
      </c>
      <c r="E204" s="499">
        <v>36102.941999999995</v>
      </c>
      <c r="F204" s="679">
        <f t="shared" si="16"/>
        <v>433235.30399999995</v>
      </c>
      <c r="G204" s="679"/>
      <c r="H204" s="679"/>
      <c r="I204" s="679"/>
      <c r="J204" s="679"/>
      <c r="K204" s="679"/>
      <c r="L204" s="679"/>
      <c r="M204" s="679"/>
      <c r="N204" s="721"/>
      <c r="O204" s="722"/>
      <c r="P204" s="722"/>
      <c r="Q204" s="722"/>
      <c r="R204" s="722"/>
      <c r="S204" s="722"/>
      <c r="T204" s="722"/>
      <c r="U204" s="723"/>
      <c r="V204" s="680">
        <f t="shared" si="17"/>
        <v>6017.1569999999992</v>
      </c>
      <c r="W204" s="680"/>
      <c r="X204" s="680"/>
      <c r="Y204" s="680"/>
      <c r="Z204" s="680"/>
      <c r="AA204" s="680"/>
      <c r="AB204" s="680"/>
      <c r="AC204" s="680"/>
      <c r="AD204" s="680">
        <f t="shared" si="18"/>
        <v>60171.57</v>
      </c>
      <c r="AE204" s="680"/>
      <c r="AF204" s="680"/>
      <c r="AG204" s="680"/>
      <c r="AH204" s="680"/>
      <c r="AI204" s="680"/>
      <c r="AJ204" s="680"/>
      <c r="AK204" s="680"/>
      <c r="AL204" s="721"/>
      <c r="AM204" s="722"/>
      <c r="AN204" s="722"/>
      <c r="AO204" s="722"/>
      <c r="AP204" s="722"/>
      <c r="AQ204" s="722"/>
      <c r="AR204" s="722"/>
      <c r="AS204" s="723"/>
      <c r="AT204" s="680"/>
      <c r="AU204" s="680"/>
      <c r="AV204" s="680"/>
      <c r="AW204" s="680"/>
      <c r="AX204" s="680"/>
      <c r="AY204" s="680"/>
      <c r="AZ204" s="680"/>
      <c r="BA204" s="680"/>
      <c r="BB204" s="680"/>
      <c r="BC204" s="680"/>
      <c r="BD204" s="680"/>
      <c r="BE204" s="680"/>
      <c r="BF204" s="680"/>
      <c r="BG204" s="680"/>
      <c r="BH204" s="680"/>
      <c r="BI204" s="680"/>
      <c r="BJ204" s="680"/>
      <c r="BK204" s="679">
        <f t="shared" si="15"/>
        <v>499424.03099999996</v>
      </c>
      <c r="BL204" s="679"/>
      <c r="BM204" s="679"/>
      <c r="BN204" s="679"/>
      <c r="BO204" s="679"/>
      <c r="BP204" s="679"/>
      <c r="BQ204" s="679"/>
      <c r="BR204" s="679"/>
      <c r="BS204" s="679"/>
      <c r="BT204" s="681"/>
    </row>
    <row r="205" spans="1:72" s="2" customFormat="1" ht="18" customHeight="1" x14ac:dyDescent="0.25">
      <c r="A205" s="503" t="s">
        <v>2079</v>
      </c>
      <c r="B205" s="503" t="s">
        <v>1876</v>
      </c>
      <c r="C205" s="498">
        <v>1</v>
      </c>
      <c r="D205" s="503">
        <v>30</v>
      </c>
      <c r="E205" s="499">
        <v>392955.3</v>
      </c>
      <c r="F205" s="679">
        <f t="shared" si="16"/>
        <v>4715463.5999999996</v>
      </c>
      <c r="G205" s="679"/>
      <c r="H205" s="679"/>
      <c r="I205" s="679"/>
      <c r="J205" s="679"/>
      <c r="K205" s="679"/>
      <c r="L205" s="679"/>
      <c r="M205" s="679"/>
      <c r="N205" s="721"/>
      <c r="O205" s="722"/>
      <c r="P205" s="722"/>
      <c r="Q205" s="722"/>
      <c r="R205" s="722"/>
      <c r="S205" s="722"/>
      <c r="T205" s="722"/>
      <c r="U205" s="723"/>
      <c r="V205" s="680">
        <f t="shared" si="17"/>
        <v>65492.55</v>
      </c>
      <c r="W205" s="680"/>
      <c r="X205" s="680"/>
      <c r="Y205" s="680"/>
      <c r="Z205" s="680"/>
      <c r="AA205" s="680"/>
      <c r="AB205" s="680"/>
      <c r="AC205" s="680"/>
      <c r="AD205" s="680">
        <f t="shared" si="18"/>
        <v>654925.5</v>
      </c>
      <c r="AE205" s="680"/>
      <c r="AF205" s="680"/>
      <c r="AG205" s="680"/>
      <c r="AH205" s="680"/>
      <c r="AI205" s="680"/>
      <c r="AJ205" s="680"/>
      <c r="AK205" s="680"/>
      <c r="AL205" s="721"/>
      <c r="AM205" s="722"/>
      <c r="AN205" s="722"/>
      <c r="AO205" s="722"/>
      <c r="AP205" s="722"/>
      <c r="AQ205" s="722"/>
      <c r="AR205" s="722"/>
      <c r="AS205" s="723"/>
      <c r="AT205" s="680"/>
      <c r="AU205" s="680"/>
      <c r="AV205" s="680"/>
      <c r="AW205" s="680"/>
      <c r="AX205" s="680"/>
      <c r="AY205" s="680"/>
      <c r="AZ205" s="680"/>
      <c r="BA205" s="680"/>
      <c r="BB205" s="680"/>
      <c r="BC205" s="680"/>
      <c r="BD205" s="680"/>
      <c r="BE205" s="680"/>
      <c r="BF205" s="680"/>
      <c r="BG205" s="680"/>
      <c r="BH205" s="680"/>
      <c r="BI205" s="680"/>
      <c r="BJ205" s="680"/>
      <c r="BK205" s="679">
        <f t="shared" si="15"/>
        <v>5435881.6499999994</v>
      </c>
      <c r="BL205" s="679"/>
      <c r="BM205" s="679"/>
      <c r="BN205" s="679"/>
      <c r="BO205" s="679"/>
      <c r="BP205" s="679"/>
      <c r="BQ205" s="679"/>
      <c r="BR205" s="679"/>
      <c r="BS205" s="679"/>
      <c r="BT205" s="681"/>
    </row>
    <row r="206" spans="1:72" s="2" customFormat="1" ht="18" customHeight="1" x14ac:dyDescent="0.25">
      <c r="A206" s="503" t="s">
        <v>2084</v>
      </c>
      <c r="B206" s="503" t="s">
        <v>1876</v>
      </c>
      <c r="C206" s="498">
        <v>1</v>
      </c>
      <c r="D206" s="503">
        <v>7</v>
      </c>
      <c r="E206" s="499">
        <v>110029.647</v>
      </c>
      <c r="F206" s="679">
        <f t="shared" si="16"/>
        <v>1320355.764</v>
      </c>
      <c r="G206" s="679"/>
      <c r="H206" s="679"/>
      <c r="I206" s="679"/>
      <c r="J206" s="679"/>
      <c r="K206" s="679"/>
      <c r="L206" s="679"/>
      <c r="M206" s="679"/>
      <c r="N206" s="721"/>
      <c r="O206" s="722"/>
      <c r="P206" s="722"/>
      <c r="Q206" s="722"/>
      <c r="R206" s="722"/>
      <c r="S206" s="722"/>
      <c r="T206" s="722"/>
      <c r="U206" s="723"/>
      <c r="V206" s="680">
        <f t="shared" si="17"/>
        <v>18338.2745</v>
      </c>
      <c r="W206" s="680"/>
      <c r="X206" s="680"/>
      <c r="Y206" s="680"/>
      <c r="Z206" s="680"/>
      <c r="AA206" s="680"/>
      <c r="AB206" s="680"/>
      <c r="AC206" s="680"/>
      <c r="AD206" s="680">
        <f t="shared" si="18"/>
        <v>183382.745</v>
      </c>
      <c r="AE206" s="680"/>
      <c r="AF206" s="680"/>
      <c r="AG206" s="680"/>
      <c r="AH206" s="680"/>
      <c r="AI206" s="680"/>
      <c r="AJ206" s="680"/>
      <c r="AK206" s="680"/>
      <c r="AL206" s="721"/>
      <c r="AM206" s="722"/>
      <c r="AN206" s="722"/>
      <c r="AO206" s="722"/>
      <c r="AP206" s="722"/>
      <c r="AQ206" s="722"/>
      <c r="AR206" s="722"/>
      <c r="AS206" s="723"/>
      <c r="AT206" s="680"/>
      <c r="AU206" s="680"/>
      <c r="AV206" s="680"/>
      <c r="AW206" s="680"/>
      <c r="AX206" s="680"/>
      <c r="AY206" s="680"/>
      <c r="AZ206" s="680"/>
      <c r="BA206" s="680"/>
      <c r="BB206" s="680"/>
      <c r="BC206" s="680"/>
      <c r="BD206" s="680"/>
      <c r="BE206" s="680"/>
      <c r="BF206" s="680"/>
      <c r="BG206" s="680"/>
      <c r="BH206" s="680"/>
      <c r="BI206" s="680"/>
      <c r="BJ206" s="680"/>
      <c r="BK206" s="679">
        <f t="shared" si="15"/>
        <v>1522076.7834999999</v>
      </c>
      <c r="BL206" s="679"/>
      <c r="BM206" s="679"/>
      <c r="BN206" s="679"/>
      <c r="BO206" s="679"/>
      <c r="BP206" s="679"/>
      <c r="BQ206" s="679"/>
      <c r="BR206" s="679"/>
      <c r="BS206" s="679"/>
      <c r="BT206" s="681"/>
    </row>
    <row r="207" spans="1:72" s="2" customFormat="1" ht="18" customHeight="1" x14ac:dyDescent="0.25">
      <c r="A207" s="503" t="s">
        <v>2090</v>
      </c>
      <c r="B207" s="503" t="s">
        <v>1876</v>
      </c>
      <c r="C207" s="498">
        <v>1</v>
      </c>
      <c r="D207" s="503">
        <v>2</v>
      </c>
      <c r="E207" s="499">
        <v>37723.955999999998</v>
      </c>
      <c r="F207" s="679">
        <f t="shared" si="16"/>
        <v>452687.47199999995</v>
      </c>
      <c r="G207" s="679"/>
      <c r="H207" s="679"/>
      <c r="I207" s="679"/>
      <c r="J207" s="679"/>
      <c r="K207" s="679"/>
      <c r="L207" s="679"/>
      <c r="M207" s="679"/>
      <c r="N207" s="721"/>
      <c r="O207" s="722"/>
      <c r="P207" s="722"/>
      <c r="Q207" s="722"/>
      <c r="R207" s="722"/>
      <c r="S207" s="722"/>
      <c r="T207" s="722"/>
      <c r="U207" s="723"/>
      <c r="V207" s="680">
        <f t="shared" si="17"/>
        <v>6287.3259999999991</v>
      </c>
      <c r="W207" s="680"/>
      <c r="X207" s="680"/>
      <c r="Y207" s="680"/>
      <c r="Z207" s="680"/>
      <c r="AA207" s="680"/>
      <c r="AB207" s="680"/>
      <c r="AC207" s="680"/>
      <c r="AD207" s="680">
        <f t="shared" si="18"/>
        <v>62873.259999999995</v>
      </c>
      <c r="AE207" s="680"/>
      <c r="AF207" s="680"/>
      <c r="AG207" s="680"/>
      <c r="AH207" s="680"/>
      <c r="AI207" s="680"/>
      <c r="AJ207" s="680"/>
      <c r="AK207" s="680"/>
      <c r="AL207" s="721"/>
      <c r="AM207" s="722"/>
      <c r="AN207" s="722"/>
      <c r="AO207" s="722"/>
      <c r="AP207" s="722"/>
      <c r="AQ207" s="722"/>
      <c r="AR207" s="722"/>
      <c r="AS207" s="723"/>
      <c r="AT207" s="680"/>
      <c r="AU207" s="680"/>
      <c r="AV207" s="680"/>
      <c r="AW207" s="680"/>
      <c r="AX207" s="680"/>
      <c r="AY207" s="680"/>
      <c r="AZ207" s="680"/>
      <c r="BA207" s="680"/>
      <c r="BB207" s="680"/>
      <c r="BC207" s="680"/>
      <c r="BD207" s="680"/>
      <c r="BE207" s="680"/>
      <c r="BF207" s="680"/>
      <c r="BG207" s="680"/>
      <c r="BH207" s="680"/>
      <c r="BI207" s="680"/>
      <c r="BJ207" s="680"/>
      <c r="BK207" s="679">
        <f t="shared" si="15"/>
        <v>521848.05799999996</v>
      </c>
      <c r="BL207" s="679"/>
      <c r="BM207" s="679"/>
      <c r="BN207" s="679"/>
      <c r="BO207" s="679"/>
      <c r="BP207" s="679"/>
      <c r="BQ207" s="679"/>
      <c r="BR207" s="679"/>
      <c r="BS207" s="679"/>
      <c r="BT207" s="681"/>
    </row>
    <row r="208" spans="1:72" s="2" customFormat="1" ht="18" customHeight="1" x14ac:dyDescent="0.25">
      <c r="A208" s="503" t="s">
        <v>2096</v>
      </c>
      <c r="B208" s="503" t="s">
        <v>1876</v>
      </c>
      <c r="C208" s="498">
        <v>1</v>
      </c>
      <c r="D208" s="503">
        <v>1</v>
      </c>
      <c r="E208" s="499">
        <v>20688.167999999998</v>
      </c>
      <c r="F208" s="679">
        <f t="shared" si="16"/>
        <v>248258.01599999997</v>
      </c>
      <c r="G208" s="679"/>
      <c r="H208" s="679"/>
      <c r="I208" s="679"/>
      <c r="J208" s="679"/>
      <c r="K208" s="679"/>
      <c r="L208" s="679"/>
      <c r="M208" s="679"/>
      <c r="N208" s="721"/>
      <c r="O208" s="722"/>
      <c r="P208" s="722"/>
      <c r="Q208" s="722"/>
      <c r="R208" s="722"/>
      <c r="S208" s="722"/>
      <c r="T208" s="722"/>
      <c r="U208" s="723"/>
      <c r="V208" s="680">
        <f t="shared" si="17"/>
        <v>3448.0279999999998</v>
      </c>
      <c r="W208" s="680"/>
      <c r="X208" s="680"/>
      <c r="Y208" s="680"/>
      <c r="Z208" s="680"/>
      <c r="AA208" s="680"/>
      <c r="AB208" s="680"/>
      <c r="AC208" s="680"/>
      <c r="AD208" s="680">
        <f t="shared" si="18"/>
        <v>34480.28</v>
      </c>
      <c r="AE208" s="680"/>
      <c r="AF208" s="680"/>
      <c r="AG208" s="680"/>
      <c r="AH208" s="680"/>
      <c r="AI208" s="680"/>
      <c r="AJ208" s="680"/>
      <c r="AK208" s="680"/>
      <c r="AL208" s="721"/>
      <c r="AM208" s="722"/>
      <c r="AN208" s="722"/>
      <c r="AO208" s="722"/>
      <c r="AP208" s="722"/>
      <c r="AQ208" s="722"/>
      <c r="AR208" s="722"/>
      <c r="AS208" s="723"/>
      <c r="AT208" s="680"/>
      <c r="AU208" s="680"/>
      <c r="AV208" s="680"/>
      <c r="AW208" s="680"/>
      <c r="AX208" s="680"/>
      <c r="AY208" s="680"/>
      <c r="AZ208" s="680"/>
      <c r="BA208" s="680"/>
      <c r="BB208" s="680"/>
      <c r="BC208" s="680"/>
      <c r="BD208" s="680"/>
      <c r="BE208" s="680"/>
      <c r="BF208" s="680"/>
      <c r="BG208" s="680"/>
      <c r="BH208" s="680"/>
      <c r="BI208" s="680"/>
      <c r="BJ208" s="680"/>
      <c r="BK208" s="679">
        <f t="shared" si="15"/>
        <v>286186.32399999996</v>
      </c>
      <c r="BL208" s="679"/>
      <c r="BM208" s="679"/>
      <c r="BN208" s="679"/>
      <c r="BO208" s="679"/>
      <c r="BP208" s="679"/>
      <c r="BQ208" s="679"/>
      <c r="BR208" s="679"/>
      <c r="BS208" s="679"/>
      <c r="BT208" s="681"/>
    </row>
    <row r="209" spans="1:72" s="2" customFormat="1" ht="18" customHeight="1" x14ac:dyDescent="0.25">
      <c r="A209" s="503" t="s">
        <v>2100</v>
      </c>
      <c r="B209" s="503" t="s">
        <v>1876</v>
      </c>
      <c r="C209" s="498">
        <v>1</v>
      </c>
      <c r="D209" s="503">
        <v>1</v>
      </c>
      <c r="E209" s="499">
        <v>32145.27</v>
      </c>
      <c r="F209" s="679">
        <f t="shared" si="16"/>
        <v>385743.24</v>
      </c>
      <c r="G209" s="679"/>
      <c r="H209" s="679"/>
      <c r="I209" s="679"/>
      <c r="J209" s="679"/>
      <c r="K209" s="679"/>
      <c r="L209" s="679"/>
      <c r="M209" s="679"/>
      <c r="N209" s="721"/>
      <c r="O209" s="722"/>
      <c r="P209" s="722"/>
      <c r="Q209" s="722"/>
      <c r="R209" s="722"/>
      <c r="S209" s="722"/>
      <c r="T209" s="722"/>
      <c r="U209" s="723"/>
      <c r="V209" s="680">
        <f t="shared" si="17"/>
        <v>5357.5450000000001</v>
      </c>
      <c r="W209" s="680"/>
      <c r="X209" s="680"/>
      <c r="Y209" s="680"/>
      <c r="Z209" s="680"/>
      <c r="AA209" s="680"/>
      <c r="AB209" s="680"/>
      <c r="AC209" s="680"/>
      <c r="AD209" s="680">
        <f t="shared" si="18"/>
        <v>53575.45</v>
      </c>
      <c r="AE209" s="680"/>
      <c r="AF209" s="680"/>
      <c r="AG209" s="680"/>
      <c r="AH209" s="680"/>
      <c r="AI209" s="680"/>
      <c r="AJ209" s="680"/>
      <c r="AK209" s="680"/>
      <c r="AL209" s="721"/>
      <c r="AM209" s="722"/>
      <c r="AN209" s="722"/>
      <c r="AO209" s="722"/>
      <c r="AP209" s="722"/>
      <c r="AQ209" s="722"/>
      <c r="AR209" s="722"/>
      <c r="AS209" s="723"/>
      <c r="AT209" s="680"/>
      <c r="AU209" s="680"/>
      <c r="AV209" s="680"/>
      <c r="AW209" s="680"/>
      <c r="AX209" s="680"/>
      <c r="AY209" s="680"/>
      <c r="AZ209" s="680"/>
      <c r="BA209" s="680"/>
      <c r="BB209" s="680"/>
      <c r="BC209" s="680"/>
      <c r="BD209" s="680"/>
      <c r="BE209" s="680"/>
      <c r="BF209" s="680"/>
      <c r="BG209" s="680"/>
      <c r="BH209" s="680"/>
      <c r="BI209" s="680"/>
      <c r="BJ209" s="680"/>
      <c r="BK209" s="679">
        <f t="shared" si="15"/>
        <v>444676.23499999999</v>
      </c>
      <c r="BL209" s="679"/>
      <c r="BM209" s="679"/>
      <c r="BN209" s="679"/>
      <c r="BO209" s="679"/>
      <c r="BP209" s="679"/>
      <c r="BQ209" s="679"/>
      <c r="BR209" s="679"/>
      <c r="BS209" s="679"/>
      <c r="BT209" s="681"/>
    </row>
    <row r="210" spans="1:72" s="2" customFormat="1" ht="18" customHeight="1" x14ac:dyDescent="0.25">
      <c r="A210" s="503" t="s">
        <v>2037</v>
      </c>
      <c r="B210" s="503" t="s">
        <v>1879</v>
      </c>
      <c r="C210" s="498">
        <v>1</v>
      </c>
      <c r="D210" s="503">
        <v>1</v>
      </c>
      <c r="E210" s="499">
        <v>9888</v>
      </c>
      <c r="F210" s="679">
        <f t="shared" si="16"/>
        <v>118656</v>
      </c>
      <c r="G210" s="679"/>
      <c r="H210" s="679"/>
      <c r="I210" s="679"/>
      <c r="J210" s="679"/>
      <c r="K210" s="679"/>
      <c r="L210" s="679"/>
      <c r="M210" s="679"/>
      <c r="N210" s="721"/>
      <c r="O210" s="722"/>
      <c r="P210" s="722"/>
      <c r="Q210" s="722"/>
      <c r="R210" s="722"/>
      <c r="S210" s="722"/>
      <c r="T210" s="722"/>
      <c r="U210" s="723"/>
      <c r="V210" s="680">
        <f t="shared" si="17"/>
        <v>1648</v>
      </c>
      <c r="W210" s="680"/>
      <c r="X210" s="680"/>
      <c r="Y210" s="680"/>
      <c r="Z210" s="680"/>
      <c r="AA210" s="680"/>
      <c r="AB210" s="680"/>
      <c r="AC210" s="680"/>
      <c r="AD210" s="680">
        <f t="shared" si="18"/>
        <v>16480</v>
      </c>
      <c r="AE210" s="680"/>
      <c r="AF210" s="680"/>
      <c r="AG210" s="680"/>
      <c r="AH210" s="680"/>
      <c r="AI210" s="680"/>
      <c r="AJ210" s="680"/>
      <c r="AK210" s="680"/>
      <c r="AL210" s="721"/>
      <c r="AM210" s="722"/>
      <c r="AN210" s="722"/>
      <c r="AO210" s="722"/>
      <c r="AP210" s="722"/>
      <c r="AQ210" s="722"/>
      <c r="AR210" s="722"/>
      <c r="AS210" s="723"/>
      <c r="AT210" s="680"/>
      <c r="AU210" s="680"/>
      <c r="AV210" s="680"/>
      <c r="AW210" s="680"/>
      <c r="AX210" s="680"/>
      <c r="AY210" s="680"/>
      <c r="AZ210" s="680"/>
      <c r="BA210" s="680"/>
      <c r="BB210" s="680"/>
      <c r="BC210" s="680"/>
      <c r="BD210" s="680"/>
      <c r="BE210" s="680"/>
      <c r="BF210" s="680"/>
      <c r="BG210" s="680"/>
      <c r="BH210" s="680"/>
      <c r="BI210" s="680"/>
      <c r="BJ210" s="680"/>
      <c r="BK210" s="679">
        <f t="shared" si="15"/>
        <v>136784</v>
      </c>
      <c r="BL210" s="679"/>
      <c r="BM210" s="679"/>
      <c r="BN210" s="679"/>
      <c r="BO210" s="679"/>
      <c r="BP210" s="679"/>
      <c r="BQ210" s="679"/>
      <c r="BR210" s="679"/>
      <c r="BS210" s="679"/>
      <c r="BT210" s="681"/>
    </row>
    <row r="211" spans="1:72" s="2" customFormat="1" ht="18" customHeight="1" x14ac:dyDescent="0.25">
      <c r="A211" s="503" t="s">
        <v>2074</v>
      </c>
      <c r="B211" s="503" t="s">
        <v>1879</v>
      </c>
      <c r="C211" s="498">
        <v>1</v>
      </c>
      <c r="D211" s="503">
        <v>3</v>
      </c>
      <c r="E211" s="499">
        <v>38292.516000000003</v>
      </c>
      <c r="F211" s="679">
        <f t="shared" si="16"/>
        <v>459510.19200000004</v>
      </c>
      <c r="G211" s="679"/>
      <c r="H211" s="679"/>
      <c r="I211" s="679"/>
      <c r="J211" s="679"/>
      <c r="K211" s="679"/>
      <c r="L211" s="679"/>
      <c r="M211" s="679"/>
      <c r="N211" s="721"/>
      <c r="O211" s="722"/>
      <c r="P211" s="722"/>
      <c r="Q211" s="722"/>
      <c r="R211" s="722"/>
      <c r="S211" s="722"/>
      <c r="T211" s="722"/>
      <c r="U211" s="723"/>
      <c r="V211" s="680">
        <f t="shared" si="17"/>
        <v>6382.0860000000002</v>
      </c>
      <c r="W211" s="680"/>
      <c r="X211" s="680"/>
      <c r="Y211" s="680"/>
      <c r="Z211" s="680"/>
      <c r="AA211" s="680"/>
      <c r="AB211" s="680"/>
      <c r="AC211" s="680"/>
      <c r="AD211" s="680">
        <f t="shared" si="18"/>
        <v>63820.860000000008</v>
      </c>
      <c r="AE211" s="680"/>
      <c r="AF211" s="680"/>
      <c r="AG211" s="680"/>
      <c r="AH211" s="680"/>
      <c r="AI211" s="680"/>
      <c r="AJ211" s="680"/>
      <c r="AK211" s="680"/>
      <c r="AL211" s="721"/>
      <c r="AM211" s="722"/>
      <c r="AN211" s="722"/>
      <c r="AO211" s="722"/>
      <c r="AP211" s="722"/>
      <c r="AQ211" s="722"/>
      <c r="AR211" s="722"/>
      <c r="AS211" s="723"/>
      <c r="AT211" s="680"/>
      <c r="AU211" s="680"/>
      <c r="AV211" s="680"/>
      <c r="AW211" s="680"/>
      <c r="AX211" s="680"/>
      <c r="AY211" s="680"/>
      <c r="AZ211" s="680"/>
      <c r="BA211" s="680"/>
      <c r="BB211" s="680"/>
      <c r="BC211" s="680"/>
      <c r="BD211" s="680"/>
      <c r="BE211" s="680"/>
      <c r="BF211" s="680"/>
      <c r="BG211" s="680"/>
      <c r="BH211" s="680"/>
      <c r="BI211" s="680"/>
      <c r="BJ211" s="680"/>
      <c r="BK211" s="679">
        <f t="shared" si="15"/>
        <v>529713.13800000004</v>
      </c>
      <c r="BL211" s="679"/>
      <c r="BM211" s="679"/>
      <c r="BN211" s="679"/>
      <c r="BO211" s="679"/>
      <c r="BP211" s="679"/>
      <c r="BQ211" s="679"/>
      <c r="BR211" s="679"/>
      <c r="BS211" s="679"/>
      <c r="BT211" s="681"/>
    </row>
    <row r="212" spans="1:72" s="2" customFormat="1" ht="18" customHeight="1" x14ac:dyDescent="0.25">
      <c r="A212" s="503" t="s">
        <v>2082</v>
      </c>
      <c r="B212" s="503" t="s">
        <v>1879</v>
      </c>
      <c r="C212" s="498">
        <v>1</v>
      </c>
      <c r="D212" s="503">
        <v>1</v>
      </c>
      <c r="E212" s="499">
        <v>14420.103000000001</v>
      </c>
      <c r="F212" s="679">
        <f t="shared" si="16"/>
        <v>173041.236</v>
      </c>
      <c r="G212" s="679"/>
      <c r="H212" s="679"/>
      <c r="I212" s="679"/>
      <c r="J212" s="679"/>
      <c r="K212" s="679"/>
      <c r="L212" s="679"/>
      <c r="M212" s="679"/>
      <c r="N212" s="721"/>
      <c r="O212" s="722"/>
      <c r="P212" s="722"/>
      <c r="Q212" s="722"/>
      <c r="R212" s="722"/>
      <c r="S212" s="722"/>
      <c r="T212" s="722"/>
      <c r="U212" s="723"/>
      <c r="V212" s="680">
        <f t="shared" si="17"/>
        <v>2403.3505000000005</v>
      </c>
      <c r="W212" s="680"/>
      <c r="X212" s="680"/>
      <c r="Y212" s="680"/>
      <c r="Z212" s="680"/>
      <c r="AA212" s="680"/>
      <c r="AB212" s="680"/>
      <c r="AC212" s="680"/>
      <c r="AD212" s="680">
        <f t="shared" si="18"/>
        <v>24033.505000000001</v>
      </c>
      <c r="AE212" s="680"/>
      <c r="AF212" s="680"/>
      <c r="AG212" s="680"/>
      <c r="AH212" s="680"/>
      <c r="AI212" s="680"/>
      <c r="AJ212" s="680"/>
      <c r="AK212" s="680"/>
      <c r="AL212" s="721"/>
      <c r="AM212" s="722"/>
      <c r="AN212" s="722"/>
      <c r="AO212" s="722"/>
      <c r="AP212" s="722"/>
      <c r="AQ212" s="722"/>
      <c r="AR212" s="722"/>
      <c r="AS212" s="723"/>
      <c r="AT212" s="680"/>
      <c r="AU212" s="680"/>
      <c r="AV212" s="680"/>
      <c r="AW212" s="680"/>
      <c r="AX212" s="680"/>
      <c r="AY212" s="680"/>
      <c r="AZ212" s="680"/>
      <c r="BA212" s="680"/>
      <c r="BB212" s="680"/>
      <c r="BC212" s="680"/>
      <c r="BD212" s="680"/>
      <c r="BE212" s="680"/>
      <c r="BF212" s="680"/>
      <c r="BG212" s="680"/>
      <c r="BH212" s="680"/>
      <c r="BI212" s="680"/>
      <c r="BJ212" s="680"/>
      <c r="BK212" s="679">
        <f t="shared" si="15"/>
        <v>199478.09150000001</v>
      </c>
      <c r="BL212" s="679"/>
      <c r="BM212" s="679"/>
      <c r="BN212" s="679"/>
      <c r="BO212" s="679"/>
      <c r="BP212" s="679"/>
      <c r="BQ212" s="679"/>
      <c r="BR212" s="679"/>
      <c r="BS212" s="679"/>
      <c r="BT212" s="681"/>
    </row>
    <row r="213" spans="1:72" s="2" customFormat="1" ht="18" customHeight="1" x14ac:dyDescent="0.25">
      <c r="A213" s="503" t="s">
        <v>1989</v>
      </c>
      <c r="B213" s="503" t="s">
        <v>1889</v>
      </c>
      <c r="C213" s="498">
        <v>1</v>
      </c>
      <c r="D213" s="503">
        <v>1</v>
      </c>
      <c r="E213" s="499">
        <v>8199.0059999999994</v>
      </c>
      <c r="F213" s="679">
        <f t="shared" si="16"/>
        <v>98388.071999999986</v>
      </c>
      <c r="G213" s="679"/>
      <c r="H213" s="679"/>
      <c r="I213" s="679"/>
      <c r="J213" s="679"/>
      <c r="K213" s="679"/>
      <c r="L213" s="679"/>
      <c r="M213" s="679"/>
      <c r="N213" s="721"/>
      <c r="O213" s="722"/>
      <c r="P213" s="722"/>
      <c r="Q213" s="722"/>
      <c r="R213" s="722"/>
      <c r="S213" s="722"/>
      <c r="T213" s="722"/>
      <c r="U213" s="723"/>
      <c r="V213" s="680">
        <f t="shared" si="17"/>
        <v>1366.5009999999997</v>
      </c>
      <c r="W213" s="680"/>
      <c r="X213" s="680"/>
      <c r="Y213" s="680"/>
      <c r="Z213" s="680"/>
      <c r="AA213" s="680"/>
      <c r="AB213" s="680"/>
      <c r="AC213" s="680"/>
      <c r="AD213" s="680">
        <f t="shared" si="18"/>
        <v>13665.009999999998</v>
      </c>
      <c r="AE213" s="680"/>
      <c r="AF213" s="680"/>
      <c r="AG213" s="680"/>
      <c r="AH213" s="680"/>
      <c r="AI213" s="680"/>
      <c r="AJ213" s="680"/>
      <c r="AK213" s="680"/>
      <c r="AL213" s="721"/>
      <c r="AM213" s="722"/>
      <c r="AN213" s="722"/>
      <c r="AO213" s="722"/>
      <c r="AP213" s="722"/>
      <c r="AQ213" s="722"/>
      <c r="AR213" s="722"/>
      <c r="AS213" s="723"/>
      <c r="AT213" s="680"/>
      <c r="AU213" s="680"/>
      <c r="AV213" s="680"/>
      <c r="AW213" s="680"/>
      <c r="AX213" s="680"/>
      <c r="AY213" s="680"/>
      <c r="AZ213" s="680"/>
      <c r="BA213" s="680"/>
      <c r="BB213" s="680"/>
      <c r="BC213" s="680"/>
      <c r="BD213" s="680"/>
      <c r="BE213" s="680"/>
      <c r="BF213" s="680"/>
      <c r="BG213" s="680"/>
      <c r="BH213" s="680"/>
      <c r="BI213" s="680"/>
      <c r="BJ213" s="680"/>
      <c r="BK213" s="679">
        <f t="shared" si="15"/>
        <v>113419.58299999998</v>
      </c>
      <c r="BL213" s="679"/>
      <c r="BM213" s="679"/>
      <c r="BN213" s="679"/>
      <c r="BO213" s="679"/>
      <c r="BP213" s="679"/>
      <c r="BQ213" s="679"/>
      <c r="BR213" s="679"/>
      <c r="BS213" s="679"/>
      <c r="BT213" s="681"/>
    </row>
    <row r="214" spans="1:72" s="2" customFormat="1" x14ac:dyDescent="0.25">
      <c r="A214" s="503" t="s">
        <v>1997</v>
      </c>
      <c r="B214" s="503" t="s">
        <v>1889</v>
      </c>
      <c r="C214" s="498">
        <v>1</v>
      </c>
      <c r="D214" s="503">
        <v>1</v>
      </c>
      <c r="E214" s="499">
        <v>8574.75</v>
      </c>
      <c r="F214" s="679">
        <f t="shared" si="16"/>
        <v>102897</v>
      </c>
      <c r="G214" s="679"/>
      <c r="H214" s="679"/>
      <c r="I214" s="679"/>
      <c r="J214" s="679"/>
      <c r="K214" s="679"/>
      <c r="L214" s="679"/>
      <c r="M214" s="679"/>
      <c r="N214" s="721"/>
      <c r="O214" s="722"/>
      <c r="P214" s="722"/>
      <c r="Q214" s="722"/>
      <c r="R214" s="722"/>
      <c r="S214" s="722"/>
      <c r="T214" s="722"/>
      <c r="U214" s="723"/>
      <c r="V214" s="680">
        <f t="shared" si="17"/>
        <v>1429.125</v>
      </c>
      <c r="W214" s="680"/>
      <c r="X214" s="680"/>
      <c r="Y214" s="680"/>
      <c r="Z214" s="680"/>
      <c r="AA214" s="680"/>
      <c r="AB214" s="680"/>
      <c r="AC214" s="680"/>
      <c r="AD214" s="680">
        <f t="shared" si="18"/>
        <v>14291.25</v>
      </c>
      <c r="AE214" s="680"/>
      <c r="AF214" s="680"/>
      <c r="AG214" s="680"/>
      <c r="AH214" s="680"/>
      <c r="AI214" s="680"/>
      <c r="AJ214" s="680"/>
      <c r="AK214" s="680"/>
      <c r="AL214" s="721"/>
      <c r="AM214" s="722"/>
      <c r="AN214" s="722"/>
      <c r="AO214" s="722"/>
      <c r="AP214" s="722"/>
      <c r="AQ214" s="722"/>
      <c r="AR214" s="722"/>
      <c r="AS214" s="723"/>
      <c r="AT214" s="680"/>
      <c r="AU214" s="680"/>
      <c r="AV214" s="680"/>
      <c r="AW214" s="680"/>
      <c r="AX214" s="680"/>
      <c r="AY214" s="680"/>
      <c r="AZ214" s="680"/>
      <c r="BA214" s="680"/>
      <c r="BB214" s="680"/>
      <c r="BC214" s="680"/>
      <c r="BD214" s="680"/>
      <c r="BE214" s="680"/>
      <c r="BF214" s="680"/>
      <c r="BG214" s="680"/>
      <c r="BH214" s="680"/>
      <c r="BI214" s="680"/>
      <c r="BJ214" s="680"/>
      <c r="BK214" s="679">
        <f t="shared" si="15"/>
        <v>118617.375</v>
      </c>
      <c r="BL214" s="679"/>
      <c r="BM214" s="679"/>
      <c r="BN214" s="679"/>
      <c r="BO214" s="679"/>
      <c r="BP214" s="679"/>
      <c r="BQ214" s="679"/>
      <c r="BR214" s="679"/>
      <c r="BS214" s="679"/>
      <c r="BT214" s="681"/>
    </row>
    <row r="215" spans="1:72" s="2" customFormat="1" ht="17.25" customHeight="1" x14ac:dyDescent="0.25">
      <c r="A215" s="503" t="s">
        <v>2038</v>
      </c>
      <c r="B215" s="503" t="s">
        <v>1889</v>
      </c>
      <c r="C215" s="498">
        <v>1</v>
      </c>
      <c r="D215" s="503">
        <v>1</v>
      </c>
      <c r="E215" s="499">
        <v>10073.4</v>
      </c>
      <c r="F215" s="679">
        <f t="shared" si="16"/>
        <v>120880.79999999999</v>
      </c>
      <c r="G215" s="679"/>
      <c r="H215" s="679"/>
      <c r="I215" s="679"/>
      <c r="J215" s="679"/>
      <c r="K215" s="679"/>
      <c r="L215" s="679"/>
      <c r="M215" s="679"/>
      <c r="N215" s="721"/>
      <c r="O215" s="722"/>
      <c r="P215" s="722"/>
      <c r="Q215" s="722"/>
      <c r="R215" s="722"/>
      <c r="S215" s="722"/>
      <c r="T215" s="722"/>
      <c r="U215" s="723"/>
      <c r="V215" s="680">
        <f t="shared" si="17"/>
        <v>1678.8999999999999</v>
      </c>
      <c r="W215" s="680"/>
      <c r="X215" s="680"/>
      <c r="Y215" s="680"/>
      <c r="Z215" s="680"/>
      <c r="AA215" s="680"/>
      <c r="AB215" s="680"/>
      <c r="AC215" s="680"/>
      <c r="AD215" s="680">
        <f t="shared" si="18"/>
        <v>16789</v>
      </c>
      <c r="AE215" s="680"/>
      <c r="AF215" s="680"/>
      <c r="AG215" s="680"/>
      <c r="AH215" s="680"/>
      <c r="AI215" s="680"/>
      <c r="AJ215" s="680"/>
      <c r="AK215" s="680"/>
      <c r="AL215" s="721"/>
      <c r="AM215" s="722"/>
      <c r="AN215" s="722"/>
      <c r="AO215" s="722"/>
      <c r="AP215" s="722"/>
      <c r="AQ215" s="722"/>
      <c r="AR215" s="722"/>
      <c r="AS215" s="723"/>
      <c r="AT215" s="680"/>
      <c r="AU215" s="680"/>
      <c r="AV215" s="680"/>
      <c r="AW215" s="680"/>
      <c r="AX215" s="680"/>
      <c r="AY215" s="680"/>
      <c r="AZ215" s="680"/>
      <c r="BA215" s="680"/>
      <c r="BB215" s="680"/>
      <c r="BC215" s="680"/>
      <c r="BD215" s="680"/>
      <c r="BE215" s="680"/>
      <c r="BF215" s="680"/>
      <c r="BG215" s="680"/>
      <c r="BH215" s="680"/>
      <c r="BI215" s="680"/>
      <c r="BJ215" s="680"/>
      <c r="BK215" s="679">
        <f t="shared" si="15"/>
        <v>139348.69999999998</v>
      </c>
      <c r="BL215" s="679"/>
      <c r="BM215" s="679"/>
      <c r="BN215" s="679"/>
      <c r="BO215" s="679"/>
      <c r="BP215" s="679"/>
      <c r="BQ215" s="679"/>
      <c r="BR215" s="679"/>
      <c r="BS215" s="679"/>
      <c r="BT215" s="681"/>
    </row>
    <row r="216" spans="1:72" s="2" customFormat="1" ht="18" customHeight="1" x14ac:dyDescent="0.25">
      <c r="A216" s="503" t="s">
        <v>2053</v>
      </c>
      <c r="B216" s="503" t="s">
        <v>1889</v>
      </c>
      <c r="C216" s="498">
        <v>1</v>
      </c>
      <c r="D216" s="503">
        <v>1</v>
      </c>
      <c r="E216" s="499">
        <v>10941.69</v>
      </c>
      <c r="F216" s="679">
        <f t="shared" si="16"/>
        <v>131300.28</v>
      </c>
      <c r="G216" s="679"/>
      <c r="H216" s="679"/>
      <c r="I216" s="679"/>
      <c r="J216" s="679"/>
      <c r="K216" s="679"/>
      <c r="L216" s="679"/>
      <c r="M216" s="679"/>
      <c r="N216" s="721"/>
      <c r="O216" s="722"/>
      <c r="P216" s="722"/>
      <c r="Q216" s="722"/>
      <c r="R216" s="722"/>
      <c r="S216" s="722"/>
      <c r="T216" s="722"/>
      <c r="U216" s="723"/>
      <c r="V216" s="680">
        <f t="shared" si="17"/>
        <v>1823.615</v>
      </c>
      <c r="W216" s="680"/>
      <c r="X216" s="680"/>
      <c r="Y216" s="680"/>
      <c r="Z216" s="680"/>
      <c r="AA216" s="680"/>
      <c r="AB216" s="680"/>
      <c r="AC216" s="680"/>
      <c r="AD216" s="680">
        <f t="shared" si="18"/>
        <v>18236.150000000001</v>
      </c>
      <c r="AE216" s="680"/>
      <c r="AF216" s="680"/>
      <c r="AG216" s="680"/>
      <c r="AH216" s="680"/>
      <c r="AI216" s="680"/>
      <c r="AJ216" s="680"/>
      <c r="AK216" s="680"/>
      <c r="AL216" s="721"/>
      <c r="AM216" s="722"/>
      <c r="AN216" s="722"/>
      <c r="AO216" s="722"/>
      <c r="AP216" s="722"/>
      <c r="AQ216" s="722"/>
      <c r="AR216" s="722"/>
      <c r="AS216" s="723"/>
      <c r="AT216" s="680"/>
      <c r="AU216" s="680"/>
      <c r="AV216" s="680"/>
      <c r="AW216" s="680"/>
      <c r="AX216" s="680"/>
      <c r="AY216" s="680"/>
      <c r="AZ216" s="680"/>
      <c r="BA216" s="680"/>
      <c r="BB216" s="680"/>
      <c r="BC216" s="680"/>
      <c r="BD216" s="680"/>
      <c r="BE216" s="680"/>
      <c r="BF216" s="680"/>
      <c r="BG216" s="680"/>
      <c r="BH216" s="680"/>
      <c r="BI216" s="680"/>
      <c r="BJ216" s="680"/>
      <c r="BK216" s="679">
        <f t="shared" si="15"/>
        <v>151360.04499999998</v>
      </c>
      <c r="BL216" s="679"/>
      <c r="BM216" s="679"/>
      <c r="BN216" s="679"/>
      <c r="BO216" s="679"/>
      <c r="BP216" s="679"/>
      <c r="BQ216" s="679"/>
      <c r="BR216" s="679"/>
      <c r="BS216" s="679"/>
      <c r="BT216" s="681"/>
    </row>
    <row r="217" spans="1:72" s="2" customFormat="1" ht="18" customHeight="1" x14ac:dyDescent="0.25">
      <c r="A217" s="503" t="s">
        <v>2078</v>
      </c>
      <c r="B217" s="503" t="s">
        <v>1889</v>
      </c>
      <c r="C217" s="498">
        <v>1</v>
      </c>
      <c r="D217" s="503">
        <v>1</v>
      </c>
      <c r="E217" s="499">
        <v>13098.51</v>
      </c>
      <c r="F217" s="679">
        <f t="shared" si="16"/>
        <v>157182.12</v>
      </c>
      <c r="G217" s="679"/>
      <c r="H217" s="679"/>
      <c r="I217" s="679"/>
      <c r="J217" s="679"/>
      <c r="K217" s="679"/>
      <c r="L217" s="679"/>
      <c r="M217" s="679"/>
      <c r="N217" s="721"/>
      <c r="O217" s="722"/>
      <c r="P217" s="722"/>
      <c r="Q217" s="722"/>
      <c r="R217" s="722"/>
      <c r="S217" s="722"/>
      <c r="T217" s="722"/>
      <c r="U217" s="723"/>
      <c r="V217" s="680">
        <f t="shared" si="17"/>
        <v>2183.085</v>
      </c>
      <c r="W217" s="680"/>
      <c r="X217" s="680"/>
      <c r="Y217" s="680"/>
      <c r="Z217" s="680"/>
      <c r="AA217" s="680"/>
      <c r="AB217" s="680"/>
      <c r="AC217" s="680"/>
      <c r="AD217" s="680">
        <f t="shared" si="18"/>
        <v>21830.850000000002</v>
      </c>
      <c r="AE217" s="680"/>
      <c r="AF217" s="680"/>
      <c r="AG217" s="680"/>
      <c r="AH217" s="680"/>
      <c r="AI217" s="680"/>
      <c r="AJ217" s="680"/>
      <c r="AK217" s="680"/>
      <c r="AL217" s="721"/>
      <c r="AM217" s="722"/>
      <c r="AN217" s="722"/>
      <c r="AO217" s="722"/>
      <c r="AP217" s="722"/>
      <c r="AQ217" s="722"/>
      <c r="AR217" s="722"/>
      <c r="AS217" s="723"/>
      <c r="AT217" s="680"/>
      <c r="AU217" s="680"/>
      <c r="AV217" s="680"/>
      <c r="AW217" s="680"/>
      <c r="AX217" s="680"/>
      <c r="AY217" s="680"/>
      <c r="AZ217" s="680"/>
      <c r="BA217" s="680"/>
      <c r="BB217" s="680"/>
      <c r="BC217" s="680"/>
      <c r="BD217" s="680"/>
      <c r="BE217" s="680"/>
      <c r="BF217" s="680"/>
      <c r="BG217" s="680"/>
      <c r="BH217" s="680"/>
      <c r="BI217" s="680"/>
      <c r="BJ217" s="680"/>
      <c r="BK217" s="679">
        <f t="shared" si="15"/>
        <v>181196.05499999999</v>
      </c>
      <c r="BL217" s="679"/>
      <c r="BM217" s="679"/>
      <c r="BN217" s="679"/>
      <c r="BO217" s="679"/>
      <c r="BP217" s="679"/>
      <c r="BQ217" s="679"/>
      <c r="BR217" s="679"/>
      <c r="BS217" s="679"/>
      <c r="BT217" s="681"/>
    </row>
    <row r="218" spans="1:72" s="2" customFormat="1" ht="18" customHeight="1" x14ac:dyDescent="0.25">
      <c r="A218" s="503" t="s">
        <v>2082</v>
      </c>
      <c r="B218" s="503" t="s">
        <v>1889</v>
      </c>
      <c r="C218" s="498">
        <v>1</v>
      </c>
      <c r="D218" s="503">
        <v>1</v>
      </c>
      <c r="E218" s="499">
        <v>14420.103000000001</v>
      </c>
      <c r="F218" s="679">
        <f t="shared" si="16"/>
        <v>173041.236</v>
      </c>
      <c r="G218" s="679"/>
      <c r="H218" s="679"/>
      <c r="I218" s="679"/>
      <c r="J218" s="679"/>
      <c r="K218" s="679"/>
      <c r="L218" s="679"/>
      <c r="M218" s="679"/>
      <c r="N218" s="721"/>
      <c r="O218" s="722"/>
      <c r="P218" s="722"/>
      <c r="Q218" s="722"/>
      <c r="R218" s="722"/>
      <c r="S218" s="722"/>
      <c r="T218" s="722"/>
      <c r="U218" s="723"/>
      <c r="V218" s="680">
        <f t="shared" si="17"/>
        <v>2403.3505000000005</v>
      </c>
      <c r="W218" s="680"/>
      <c r="X218" s="680"/>
      <c r="Y218" s="680"/>
      <c r="Z218" s="680"/>
      <c r="AA218" s="680"/>
      <c r="AB218" s="680"/>
      <c r="AC218" s="680"/>
      <c r="AD218" s="680">
        <f t="shared" si="18"/>
        <v>24033.505000000001</v>
      </c>
      <c r="AE218" s="680"/>
      <c r="AF218" s="680"/>
      <c r="AG218" s="680"/>
      <c r="AH218" s="680"/>
      <c r="AI218" s="680"/>
      <c r="AJ218" s="680"/>
      <c r="AK218" s="680"/>
      <c r="AL218" s="721"/>
      <c r="AM218" s="722"/>
      <c r="AN218" s="722"/>
      <c r="AO218" s="722"/>
      <c r="AP218" s="722"/>
      <c r="AQ218" s="722"/>
      <c r="AR218" s="722"/>
      <c r="AS218" s="723"/>
      <c r="AT218" s="680"/>
      <c r="AU218" s="680"/>
      <c r="AV218" s="680"/>
      <c r="AW218" s="680"/>
      <c r="AX218" s="680"/>
      <c r="AY218" s="680"/>
      <c r="AZ218" s="680"/>
      <c r="BA218" s="680"/>
      <c r="BB218" s="680"/>
      <c r="BC218" s="680"/>
      <c r="BD218" s="680"/>
      <c r="BE218" s="680"/>
      <c r="BF218" s="680"/>
      <c r="BG218" s="680"/>
      <c r="BH218" s="680"/>
      <c r="BI218" s="680"/>
      <c r="BJ218" s="680"/>
      <c r="BK218" s="679">
        <f t="shared" si="15"/>
        <v>199478.09150000001</v>
      </c>
      <c r="BL218" s="679"/>
      <c r="BM218" s="679"/>
      <c r="BN218" s="679"/>
      <c r="BO218" s="679"/>
      <c r="BP218" s="679"/>
      <c r="BQ218" s="679"/>
      <c r="BR218" s="679"/>
      <c r="BS218" s="679"/>
      <c r="BT218" s="681"/>
    </row>
    <row r="219" spans="1:72" s="2" customFormat="1" x14ac:dyDescent="0.25">
      <c r="A219" s="503" t="s">
        <v>2102</v>
      </c>
      <c r="B219" s="503" t="s">
        <v>1889</v>
      </c>
      <c r="C219" s="498">
        <v>1</v>
      </c>
      <c r="D219" s="503">
        <v>1</v>
      </c>
      <c r="E219" s="499">
        <v>33990</v>
      </c>
      <c r="F219" s="679">
        <f t="shared" si="16"/>
        <v>407880</v>
      </c>
      <c r="G219" s="679"/>
      <c r="H219" s="679"/>
      <c r="I219" s="679"/>
      <c r="J219" s="679"/>
      <c r="K219" s="679"/>
      <c r="L219" s="679"/>
      <c r="M219" s="679"/>
      <c r="N219" s="721"/>
      <c r="O219" s="722"/>
      <c r="P219" s="722"/>
      <c r="Q219" s="722"/>
      <c r="R219" s="722"/>
      <c r="S219" s="722"/>
      <c r="T219" s="722"/>
      <c r="U219" s="723"/>
      <c r="V219" s="680">
        <f t="shared" si="17"/>
        <v>5665</v>
      </c>
      <c r="W219" s="680"/>
      <c r="X219" s="680"/>
      <c r="Y219" s="680"/>
      <c r="Z219" s="680"/>
      <c r="AA219" s="680"/>
      <c r="AB219" s="680"/>
      <c r="AC219" s="680"/>
      <c r="AD219" s="680">
        <f t="shared" si="18"/>
        <v>56650</v>
      </c>
      <c r="AE219" s="680"/>
      <c r="AF219" s="680"/>
      <c r="AG219" s="680"/>
      <c r="AH219" s="680"/>
      <c r="AI219" s="680"/>
      <c r="AJ219" s="680"/>
      <c r="AK219" s="680"/>
      <c r="AL219" s="721"/>
      <c r="AM219" s="722"/>
      <c r="AN219" s="722"/>
      <c r="AO219" s="722"/>
      <c r="AP219" s="722"/>
      <c r="AQ219" s="722"/>
      <c r="AR219" s="722"/>
      <c r="AS219" s="723"/>
      <c r="AT219" s="680"/>
      <c r="AU219" s="680"/>
      <c r="AV219" s="680"/>
      <c r="AW219" s="680"/>
      <c r="AX219" s="680"/>
      <c r="AY219" s="680"/>
      <c r="AZ219" s="680"/>
      <c r="BA219" s="680"/>
      <c r="BB219" s="680"/>
      <c r="BC219" s="680"/>
      <c r="BD219" s="680"/>
      <c r="BE219" s="680"/>
      <c r="BF219" s="680"/>
      <c r="BG219" s="680"/>
      <c r="BH219" s="680"/>
      <c r="BI219" s="680"/>
      <c r="BJ219" s="680"/>
      <c r="BK219" s="679">
        <f t="shared" si="15"/>
        <v>470195</v>
      </c>
      <c r="BL219" s="679"/>
      <c r="BM219" s="679"/>
      <c r="BN219" s="679"/>
      <c r="BO219" s="679"/>
      <c r="BP219" s="679"/>
      <c r="BQ219" s="679"/>
      <c r="BR219" s="679"/>
      <c r="BS219" s="679"/>
      <c r="BT219" s="681"/>
    </row>
    <row r="220" spans="1:72" s="2" customFormat="1" ht="18" customHeight="1" x14ac:dyDescent="0.25">
      <c r="A220" s="503" t="s">
        <v>1976</v>
      </c>
      <c r="B220" s="503" t="s">
        <v>1877</v>
      </c>
      <c r="C220" s="498">
        <v>1</v>
      </c>
      <c r="D220" s="503">
        <v>30</v>
      </c>
      <c r="E220" s="499">
        <v>224028.09</v>
      </c>
      <c r="F220" s="679">
        <f t="shared" si="16"/>
        <v>2688337.08</v>
      </c>
      <c r="G220" s="679"/>
      <c r="H220" s="679"/>
      <c r="I220" s="679"/>
      <c r="J220" s="679"/>
      <c r="K220" s="679"/>
      <c r="L220" s="679"/>
      <c r="M220" s="679"/>
      <c r="N220" s="721"/>
      <c r="O220" s="722"/>
      <c r="P220" s="722"/>
      <c r="Q220" s="722"/>
      <c r="R220" s="722"/>
      <c r="S220" s="722"/>
      <c r="T220" s="722"/>
      <c r="U220" s="723"/>
      <c r="V220" s="680">
        <f t="shared" si="17"/>
        <v>37338.014999999999</v>
      </c>
      <c r="W220" s="680"/>
      <c r="X220" s="680"/>
      <c r="Y220" s="680"/>
      <c r="Z220" s="680"/>
      <c r="AA220" s="680"/>
      <c r="AB220" s="680"/>
      <c r="AC220" s="680"/>
      <c r="AD220" s="680">
        <f t="shared" si="18"/>
        <v>373380.15</v>
      </c>
      <c r="AE220" s="680"/>
      <c r="AF220" s="680"/>
      <c r="AG220" s="680"/>
      <c r="AH220" s="680"/>
      <c r="AI220" s="680"/>
      <c r="AJ220" s="680"/>
      <c r="AK220" s="680"/>
      <c r="AL220" s="721"/>
      <c r="AM220" s="722"/>
      <c r="AN220" s="722"/>
      <c r="AO220" s="722"/>
      <c r="AP220" s="722"/>
      <c r="AQ220" s="722"/>
      <c r="AR220" s="722"/>
      <c r="AS220" s="723"/>
      <c r="AT220" s="680"/>
      <c r="AU220" s="680"/>
      <c r="AV220" s="680"/>
      <c r="AW220" s="680"/>
      <c r="AX220" s="680"/>
      <c r="AY220" s="680"/>
      <c r="AZ220" s="680"/>
      <c r="BA220" s="680"/>
      <c r="BB220" s="680"/>
      <c r="BC220" s="680"/>
      <c r="BD220" s="680"/>
      <c r="BE220" s="680"/>
      <c r="BF220" s="680"/>
      <c r="BG220" s="680"/>
      <c r="BH220" s="680"/>
      <c r="BI220" s="680"/>
      <c r="BJ220" s="680"/>
      <c r="BK220" s="679">
        <f t="shared" si="15"/>
        <v>3099055.2450000001</v>
      </c>
      <c r="BL220" s="679"/>
      <c r="BM220" s="679"/>
      <c r="BN220" s="679"/>
      <c r="BO220" s="679"/>
      <c r="BP220" s="679"/>
      <c r="BQ220" s="679"/>
      <c r="BR220" s="679"/>
      <c r="BS220" s="679"/>
      <c r="BT220" s="681"/>
    </row>
    <row r="221" spans="1:72" s="2" customFormat="1" x14ac:dyDescent="0.25">
      <c r="A221" s="503" t="s">
        <v>1991</v>
      </c>
      <c r="B221" s="503" t="s">
        <v>1877</v>
      </c>
      <c r="C221" s="498">
        <v>1</v>
      </c>
      <c r="D221" s="503">
        <v>1</v>
      </c>
      <c r="E221" s="499">
        <v>8240.103000000001</v>
      </c>
      <c r="F221" s="679">
        <f t="shared" si="16"/>
        <v>98881.236000000004</v>
      </c>
      <c r="G221" s="679"/>
      <c r="H221" s="679"/>
      <c r="I221" s="679"/>
      <c r="J221" s="679"/>
      <c r="K221" s="679"/>
      <c r="L221" s="679"/>
      <c r="M221" s="679"/>
      <c r="N221" s="721"/>
      <c r="O221" s="722"/>
      <c r="P221" s="722"/>
      <c r="Q221" s="722"/>
      <c r="R221" s="722"/>
      <c r="S221" s="722"/>
      <c r="T221" s="722"/>
      <c r="U221" s="723"/>
      <c r="V221" s="680">
        <f t="shared" si="17"/>
        <v>1373.3505000000002</v>
      </c>
      <c r="W221" s="680"/>
      <c r="X221" s="680"/>
      <c r="Y221" s="680"/>
      <c r="Z221" s="680"/>
      <c r="AA221" s="680"/>
      <c r="AB221" s="680"/>
      <c r="AC221" s="680"/>
      <c r="AD221" s="680">
        <f t="shared" si="18"/>
        <v>13733.505000000003</v>
      </c>
      <c r="AE221" s="680"/>
      <c r="AF221" s="680"/>
      <c r="AG221" s="680"/>
      <c r="AH221" s="680"/>
      <c r="AI221" s="680"/>
      <c r="AJ221" s="680"/>
      <c r="AK221" s="680"/>
      <c r="AL221" s="721"/>
      <c r="AM221" s="722"/>
      <c r="AN221" s="722"/>
      <c r="AO221" s="722"/>
      <c r="AP221" s="722"/>
      <c r="AQ221" s="722"/>
      <c r="AR221" s="722"/>
      <c r="AS221" s="723"/>
      <c r="AT221" s="680"/>
      <c r="AU221" s="680"/>
      <c r="AV221" s="680"/>
      <c r="AW221" s="680"/>
      <c r="AX221" s="680"/>
      <c r="AY221" s="680"/>
      <c r="AZ221" s="680"/>
      <c r="BA221" s="680"/>
      <c r="BB221" s="680"/>
      <c r="BC221" s="680"/>
      <c r="BD221" s="680"/>
      <c r="BE221" s="680"/>
      <c r="BF221" s="680"/>
      <c r="BG221" s="680"/>
      <c r="BH221" s="680"/>
      <c r="BI221" s="680"/>
      <c r="BJ221" s="680"/>
      <c r="BK221" s="679">
        <f t="shared" si="15"/>
        <v>113988.09150000001</v>
      </c>
      <c r="BL221" s="679"/>
      <c r="BM221" s="679"/>
      <c r="BN221" s="679"/>
      <c r="BO221" s="679"/>
      <c r="BP221" s="679"/>
      <c r="BQ221" s="679"/>
      <c r="BR221" s="679"/>
      <c r="BS221" s="679"/>
      <c r="BT221" s="681"/>
    </row>
    <row r="222" spans="1:72" s="2" customFormat="1" x14ac:dyDescent="0.25">
      <c r="A222" s="503" t="s">
        <v>2004</v>
      </c>
      <c r="B222" s="503" t="s">
        <v>1877</v>
      </c>
      <c r="C222" s="498">
        <v>1</v>
      </c>
      <c r="D222" s="503">
        <v>5</v>
      </c>
      <c r="E222" s="499">
        <v>43776.03</v>
      </c>
      <c r="F222" s="679">
        <f t="shared" si="16"/>
        <v>525312.36</v>
      </c>
      <c r="G222" s="679"/>
      <c r="H222" s="679"/>
      <c r="I222" s="679"/>
      <c r="J222" s="679"/>
      <c r="K222" s="679"/>
      <c r="L222" s="679"/>
      <c r="M222" s="679"/>
      <c r="N222" s="721"/>
      <c r="O222" s="722"/>
      <c r="P222" s="722"/>
      <c r="Q222" s="722"/>
      <c r="R222" s="722"/>
      <c r="S222" s="722"/>
      <c r="T222" s="722"/>
      <c r="U222" s="723"/>
      <c r="V222" s="680">
        <f t="shared" si="17"/>
        <v>7296.0050000000001</v>
      </c>
      <c r="W222" s="680"/>
      <c r="X222" s="680"/>
      <c r="Y222" s="680"/>
      <c r="Z222" s="680"/>
      <c r="AA222" s="680"/>
      <c r="AB222" s="680"/>
      <c r="AC222" s="680"/>
      <c r="AD222" s="680">
        <f t="shared" si="18"/>
        <v>72960.05</v>
      </c>
      <c r="AE222" s="680"/>
      <c r="AF222" s="680"/>
      <c r="AG222" s="680"/>
      <c r="AH222" s="680"/>
      <c r="AI222" s="680"/>
      <c r="AJ222" s="680"/>
      <c r="AK222" s="680"/>
      <c r="AL222" s="721"/>
      <c r="AM222" s="722"/>
      <c r="AN222" s="722"/>
      <c r="AO222" s="722"/>
      <c r="AP222" s="722"/>
      <c r="AQ222" s="722"/>
      <c r="AR222" s="722"/>
      <c r="AS222" s="723"/>
      <c r="AT222" s="680"/>
      <c r="AU222" s="680"/>
      <c r="AV222" s="680"/>
      <c r="AW222" s="680"/>
      <c r="AX222" s="680"/>
      <c r="AY222" s="680"/>
      <c r="AZ222" s="680"/>
      <c r="BA222" s="680"/>
      <c r="BB222" s="680"/>
      <c r="BC222" s="680"/>
      <c r="BD222" s="680"/>
      <c r="BE222" s="680"/>
      <c r="BF222" s="680"/>
      <c r="BG222" s="680"/>
      <c r="BH222" s="680"/>
      <c r="BI222" s="680"/>
      <c r="BJ222" s="680"/>
      <c r="BK222" s="679">
        <f t="shared" si="15"/>
        <v>605568.41500000004</v>
      </c>
      <c r="BL222" s="679"/>
      <c r="BM222" s="679"/>
      <c r="BN222" s="679"/>
      <c r="BO222" s="679"/>
      <c r="BP222" s="679"/>
      <c r="BQ222" s="679"/>
      <c r="BR222" s="679"/>
      <c r="BS222" s="679"/>
      <c r="BT222" s="681"/>
    </row>
    <row r="223" spans="1:72" s="2" customFormat="1" x14ac:dyDescent="0.25">
      <c r="A223" s="503" t="s">
        <v>2009</v>
      </c>
      <c r="B223" s="503" t="s">
        <v>1877</v>
      </c>
      <c r="C223" s="498">
        <v>1</v>
      </c>
      <c r="D223" s="503">
        <v>2</v>
      </c>
      <c r="E223" s="499">
        <v>18045.599999999999</v>
      </c>
      <c r="F223" s="679">
        <f t="shared" si="16"/>
        <v>216547.19999999998</v>
      </c>
      <c r="G223" s="679"/>
      <c r="H223" s="679"/>
      <c r="I223" s="679"/>
      <c r="J223" s="679"/>
      <c r="K223" s="679"/>
      <c r="L223" s="679"/>
      <c r="M223" s="679"/>
      <c r="N223" s="721"/>
      <c r="O223" s="722"/>
      <c r="P223" s="722"/>
      <c r="Q223" s="722"/>
      <c r="R223" s="722"/>
      <c r="S223" s="722"/>
      <c r="T223" s="722"/>
      <c r="U223" s="723"/>
      <c r="V223" s="680">
        <f t="shared" si="17"/>
        <v>3007.6</v>
      </c>
      <c r="W223" s="680"/>
      <c r="X223" s="680"/>
      <c r="Y223" s="680"/>
      <c r="Z223" s="680"/>
      <c r="AA223" s="680"/>
      <c r="AB223" s="680"/>
      <c r="AC223" s="680"/>
      <c r="AD223" s="680">
        <f t="shared" si="18"/>
        <v>30076</v>
      </c>
      <c r="AE223" s="680"/>
      <c r="AF223" s="680"/>
      <c r="AG223" s="680"/>
      <c r="AH223" s="680"/>
      <c r="AI223" s="680"/>
      <c r="AJ223" s="680"/>
      <c r="AK223" s="680"/>
      <c r="AL223" s="721"/>
      <c r="AM223" s="722"/>
      <c r="AN223" s="722"/>
      <c r="AO223" s="722"/>
      <c r="AP223" s="722"/>
      <c r="AQ223" s="722"/>
      <c r="AR223" s="722"/>
      <c r="AS223" s="723"/>
      <c r="AT223" s="680"/>
      <c r="AU223" s="680"/>
      <c r="AV223" s="680"/>
      <c r="AW223" s="680"/>
      <c r="AX223" s="680"/>
      <c r="AY223" s="680"/>
      <c r="AZ223" s="680"/>
      <c r="BA223" s="680"/>
      <c r="BB223" s="680"/>
      <c r="BC223" s="680"/>
      <c r="BD223" s="680"/>
      <c r="BE223" s="680"/>
      <c r="BF223" s="680"/>
      <c r="BG223" s="680"/>
      <c r="BH223" s="680"/>
      <c r="BI223" s="680"/>
      <c r="BJ223" s="680"/>
      <c r="BK223" s="679">
        <f t="shared" si="15"/>
        <v>249630.8</v>
      </c>
      <c r="BL223" s="679"/>
      <c r="BM223" s="679"/>
      <c r="BN223" s="679"/>
      <c r="BO223" s="679"/>
      <c r="BP223" s="679"/>
      <c r="BQ223" s="679"/>
      <c r="BR223" s="679"/>
      <c r="BS223" s="679"/>
      <c r="BT223" s="681"/>
    </row>
    <row r="224" spans="1:72" s="2" customFormat="1" ht="18" customHeight="1" x14ac:dyDescent="0.25">
      <c r="A224" s="503" t="s">
        <v>2035</v>
      </c>
      <c r="B224" s="503" t="s">
        <v>1877</v>
      </c>
      <c r="C224" s="498">
        <v>1</v>
      </c>
      <c r="D224" s="503">
        <v>2</v>
      </c>
      <c r="E224" s="499">
        <v>19570.206000000002</v>
      </c>
      <c r="F224" s="679">
        <f t="shared" si="16"/>
        <v>234842.47200000001</v>
      </c>
      <c r="G224" s="679"/>
      <c r="H224" s="679"/>
      <c r="I224" s="679"/>
      <c r="J224" s="679"/>
      <c r="K224" s="679"/>
      <c r="L224" s="679"/>
      <c r="M224" s="679"/>
      <c r="N224" s="721"/>
      <c r="O224" s="722"/>
      <c r="P224" s="722"/>
      <c r="Q224" s="722"/>
      <c r="R224" s="722"/>
      <c r="S224" s="722"/>
      <c r="T224" s="722"/>
      <c r="U224" s="723"/>
      <c r="V224" s="680">
        <f t="shared" si="17"/>
        <v>3261.7010000000005</v>
      </c>
      <c r="W224" s="680"/>
      <c r="X224" s="680"/>
      <c r="Y224" s="680"/>
      <c r="Z224" s="680"/>
      <c r="AA224" s="680"/>
      <c r="AB224" s="680"/>
      <c r="AC224" s="680"/>
      <c r="AD224" s="680">
        <f t="shared" si="18"/>
        <v>32617.010000000006</v>
      </c>
      <c r="AE224" s="680"/>
      <c r="AF224" s="680"/>
      <c r="AG224" s="680"/>
      <c r="AH224" s="680"/>
      <c r="AI224" s="680"/>
      <c r="AJ224" s="680"/>
      <c r="AK224" s="680"/>
      <c r="AL224" s="721"/>
      <c r="AM224" s="722"/>
      <c r="AN224" s="722"/>
      <c r="AO224" s="722"/>
      <c r="AP224" s="722"/>
      <c r="AQ224" s="722"/>
      <c r="AR224" s="722"/>
      <c r="AS224" s="723"/>
      <c r="AT224" s="680"/>
      <c r="AU224" s="680"/>
      <c r="AV224" s="680"/>
      <c r="AW224" s="680"/>
      <c r="AX224" s="680"/>
      <c r="AY224" s="680"/>
      <c r="AZ224" s="680"/>
      <c r="BA224" s="680"/>
      <c r="BB224" s="680"/>
      <c r="BC224" s="680"/>
      <c r="BD224" s="680"/>
      <c r="BE224" s="680"/>
      <c r="BF224" s="680"/>
      <c r="BG224" s="680"/>
      <c r="BH224" s="680"/>
      <c r="BI224" s="680"/>
      <c r="BJ224" s="680"/>
      <c r="BK224" s="679">
        <f t="shared" si="15"/>
        <v>270721.18300000002</v>
      </c>
      <c r="BL224" s="679"/>
      <c r="BM224" s="679"/>
      <c r="BN224" s="679"/>
      <c r="BO224" s="679"/>
      <c r="BP224" s="679"/>
      <c r="BQ224" s="679"/>
      <c r="BR224" s="679"/>
      <c r="BS224" s="679"/>
      <c r="BT224" s="681"/>
    </row>
    <row r="225" spans="1:72" s="2" customFormat="1" x14ac:dyDescent="0.25">
      <c r="A225" s="503" t="s">
        <v>2075</v>
      </c>
      <c r="B225" s="503" t="s">
        <v>1877</v>
      </c>
      <c r="C225" s="498">
        <v>1</v>
      </c>
      <c r="D225" s="503">
        <v>3</v>
      </c>
      <c r="E225" s="499">
        <v>38678.148000000001</v>
      </c>
      <c r="F225" s="679">
        <f t="shared" si="16"/>
        <v>464137.77600000001</v>
      </c>
      <c r="G225" s="679"/>
      <c r="H225" s="679"/>
      <c r="I225" s="679"/>
      <c r="J225" s="679"/>
      <c r="K225" s="679"/>
      <c r="L225" s="679"/>
      <c r="M225" s="679"/>
      <c r="N225" s="721"/>
      <c r="O225" s="722"/>
      <c r="P225" s="722"/>
      <c r="Q225" s="722"/>
      <c r="R225" s="722"/>
      <c r="S225" s="722"/>
      <c r="T225" s="722"/>
      <c r="U225" s="723"/>
      <c r="V225" s="680">
        <f t="shared" si="17"/>
        <v>6446.3580000000002</v>
      </c>
      <c r="W225" s="680"/>
      <c r="X225" s="680"/>
      <c r="Y225" s="680"/>
      <c r="Z225" s="680"/>
      <c r="AA225" s="680"/>
      <c r="AB225" s="680"/>
      <c r="AC225" s="680"/>
      <c r="AD225" s="680">
        <f t="shared" si="18"/>
        <v>64463.58</v>
      </c>
      <c r="AE225" s="680"/>
      <c r="AF225" s="680"/>
      <c r="AG225" s="680"/>
      <c r="AH225" s="680"/>
      <c r="AI225" s="680"/>
      <c r="AJ225" s="680"/>
      <c r="AK225" s="680"/>
      <c r="AL225" s="721"/>
      <c r="AM225" s="722"/>
      <c r="AN225" s="722"/>
      <c r="AO225" s="722"/>
      <c r="AP225" s="722"/>
      <c r="AQ225" s="722"/>
      <c r="AR225" s="722"/>
      <c r="AS225" s="723"/>
      <c r="AT225" s="680"/>
      <c r="AU225" s="680"/>
      <c r="AV225" s="680"/>
      <c r="AW225" s="680"/>
      <c r="AX225" s="680"/>
      <c r="AY225" s="680"/>
      <c r="AZ225" s="680"/>
      <c r="BA225" s="680"/>
      <c r="BB225" s="680"/>
      <c r="BC225" s="680"/>
      <c r="BD225" s="680"/>
      <c r="BE225" s="680"/>
      <c r="BF225" s="680"/>
      <c r="BG225" s="680"/>
      <c r="BH225" s="680"/>
      <c r="BI225" s="680"/>
      <c r="BJ225" s="680"/>
      <c r="BK225" s="679">
        <f t="shared" si="15"/>
        <v>535047.71400000004</v>
      </c>
      <c r="BL225" s="679"/>
      <c r="BM225" s="679"/>
      <c r="BN225" s="679"/>
      <c r="BO225" s="679"/>
      <c r="BP225" s="679"/>
      <c r="BQ225" s="679"/>
      <c r="BR225" s="679"/>
      <c r="BS225" s="679"/>
      <c r="BT225" s="681"/>
    </row>
    <row r="226" spans="1:72" s="2" customFormat="1" ht="18" customHeight="1" x14ac:dyDescent="0.25">
      <c r="A226" s="503" t="s">
        <v>2091</v>
      </c>
      <c r="B226" s="503" t="s">
        <v>1877</v>
      </c>
      <c r="C226" s="498">
        <v>1</v>
      </c>
      <c r="D226" s="503">
        <v>1</v>
      </c>
      <c r="E226" s="499">
        <v>19570.206000000002</v>
      </c>
      <c r="F226" s="679">
        <f t="shared" si="16"/>
        <v>234842.47200000001</v>
      </c>
      <c r="G226" s="679"/>
      <c r="H226" s="679"/>
      <c r="I226" s="679"/>
      <c r="J226" s="679"/>
      <c r="K226" s="679"/>
      <c r="L226" s="679"/>
      <c r="M226" s="679"/>
      <c r="N226" s="721"/>
      <c r="O226" s="722"/>
      <c r="P226" s="722"/>
      <c r="Q226" s="722"/>
      <c r="R226" s="722"/>
      <c r="S226" s="722"/>
      <c r="T226" s="722"/>
      <c r="U226" s="723"/>
      <c r="V226" s="680">
        <f t="shared" si="17"/>
        <v>3261.7010000000005</v>
      </c>
      <c r="W226" s="680"/>
      <c r="X226" s="680"/>
      <c r="Y226" s="680"/>
      <c r="Z226" s="680"/>
      <c r="AA226" s="680"/>
      <c r="AB226" s="680"/>
      <c r="AC226" s="680"/>
      <c r="AD226" s="680">
        <f t="shared" si="18"/>
        <v>32617.010000000006</v>
      </c>
      <c r="AE226" s="680"/>
      <c r="AF226" s="680"/>
      <c r="AG226" s="680"/>
      <c r="AH226" s="680"/>
      <c r="AI226" s="680"/>
      <c r="AJ226" s="680"/>
      <c r="AK226" s="680"/>
      <c r="AL226" s="721"/>
      <c r="AM226" s="722"/>
      <c r="AN226" s="722"/>
      <c r="AO226" s="722"/>
      <c r="AP226" s="722"/>
      <c r="AQ226" s="722"/>
      <c r="AR226" s="722"/>
      <c r="AS226" s="723"/>
      <c r="AT226" s="680"/>
      <c r="AU226" s="680"/>
      <c r="AV226" s="680"/>
      <c r="AW226" s="680"/>
      <c r="AX226" s="680"/>
      <c r="AY226" s="680"/>
      <c r="AZ226" s="680"/>
      <c r="BA226" s="680"/>
      <c r="BB226" s="680"/>
      <c r="BC226" s="680"/>
      <c r="BD226" s="680"/>
      <c r="BE226" s="680"/>
      <c r="BF226" s="680"/>
      <c r="BG226" s="680"/>
      <c r="BH226" s="680"/>
      <c r="BI226" s="680"/>
      <c r="BJ226" s="680"/>
      <c r="BK226" s="679">
        <f t="shared" si="15"/>
        <v>270721.18300000002</v>
      </c>
      <c r="BL226" s="679"/>
      <c r="BM226" s="679"/>
      <c r="BN226" s="679"/>
      <c r="BO226" s="679"/>
      <c r="BP226" s="679"/>
      <c r="BQ226" s="679"/>
      <c r="BR226" s="679"/>
      <c r="BS226" s="679"/>
      <c r="BT226" s="681"/>
    </row>
    <row r="227" spans="1:72" s="2" customFormat="1" ht="18" customHeight="1" x14ac:dyDescent="0.25">
      <c r="A227" s="503" t="s">
        <v>2097</v>
      </c>
      <c r="B227" s="503" t="s">
        <v>1877</v>
      </c>
      <c r="C227" s="498">
        <v>1</v>
      </c>
      <c r="D227" s="503">
        <v>1</v>
      </c>
      <c r="E227" s="499">
        <v>20688.167999999998</v>
      </c>
      <c r="F227" s="679">
        <f t="shared" si="16"/>
        <v>248258.01599999997</v>
      </c>
      <c r="G227" s="679"/>
      <c r="H227" s="679"/>
      <c r="I227" s="679"/>
      <c r="J227" s="679"/>
      <c r="K227" s="679"/>
      <c r="L227" s="679"/>
      <c r="M227" s="679"/>
      <c r="N227" s="721"/>
      <c r="O227" s="722"/>
      <c r="P227" s="722"/>
      <c r="Q227" s="722"/>
      <c r="R227" s="722"/>
      <c r="S227" s="722"/>
      <c r="T227" s="722"/>
      <c r="U227" s="723"/>
      <c r="V227" s="680">
        <f t="shared" si="17"/>
        <v>3448.0279999999998</v>
      </c>
      <c r="W227" s="680"/>
      <c r="X227" s="680"/>
      <c r="Y227" s="680"/>
      <c r="Z227" s="680"/>
      <c r="AA227" s="680"/>
      <c r="AB227" s="680"/>
      <c r="AC227" s="680"/>
      <c r="AD227" s="680">
        <f t="shared" si="18"/>
        <v>34480.28</v>
      </c>
      <c r="AE227" s="680"/>
      <c r="AF227" s="680"/>
      <c r="AG227" s="680"/>
      <c r="AH227" s="680"/>
      <c r="AI227" s="680"/>
      <c r="AJ227" s="680"/>
      <c r="AK227" s="680"/>
      <c r="AL227" s="721"/>
      <c r="AM227" s="722"/>
      <c r="AN227" s="722"/>
      <c r="AO227" s="722"/>
      <c r="AP227" s="722"/>
      <c r="AQ227" s="722"/>
      <c r="AR227" s="722"/>
      <c r="AS227" s="723"/>
      <c r="AT227" s="680"/>
      <c r="AU227" s="680"/>
      <c r="AV227" s="680"/>
      <c r="AW227" s="680"/>
      <c r="AX227" s="680"/>
      <c r="AY227" s="680"/>
      <c r="AZ227" s="680"/>
      <c r="BA227" s="680"/>
      <c r="BB227" s="680"/>
      <c r="BC227" s="680"/>
      <c r="BD227" s="680"/>
      <c r="BE227" s="680"/>
      <c r="BF227" s="680"/>
      <c r="BG227" s="680"/>
      <c r="BH227" s="680"/>
      <c r="BI227" s="680"/>
      <c r="BJ227" s="680"/>
      <c r="BK227" s="679">
        <f t="shared" si="15"/>
        <v>286186.32399999996</v>
      </c>
      <c r="BL227" s="679"/>
      <c r="BM227" s="679"/>
      <c r="BN227" s="679"/>
      <c r="BO227" s="679"/>
      <c r="BP227" s="679"/>
      <c r="BQ227" s="679"/>
      <c r="BR227" s="679"/>
      <c r="BS227" s="679"/>
      <c r="BT227" s="681"/>
    </row>
    <row r="228" spans="1:72" s="2" customFormat="1" ht="18" customHeight="1" x14ac:dyDescent="0.25">
      <c r="A228" s="503" t="s">
        <v>1994</v>
      </c>
      <c r="B228" s="503" t="s">
        <v>1886</v>
      </c>
      <c r="C228" s="498">
        <v>1</v>
      </c>
      <c r="D228" s="503">
        <v>1</v>
      </c>
      <c r="E228" s="499">
        <v>8343</v>
      </c>
      <c r="F228" s="679">
        <f t="shared" si="16"/>
        <v>100116</v>
      </c>
      <c r="G228" s="679"/>
      <c r="H228" s="679"/>
      <c r="I228" s="679"/>
      <c r="J228" s="679"/>
      <c r="K228" s="679"/>
      <c r="L228" s="679"/>
      <c r="M228" s="679"/>
      <c r="N228" s="721"/>
      <c r="O228" s="722"/>
      <c r="P228" s="722"/>
      <c r="Q228" s="722"/>
      <c r="R228" s="722"/>
      <c r="S228" s="722"/>
      <c r="T228" s="722"/>
      <c r="U228" s="723"/>
      <c r="V228" s="680">
        <f t="shared" si="17"/>
        <v>1390.5</v>
      </c>
      <c r="W228" s="680"/>
      <c r="X228" s="680"/>
      <c r="Y228" s="680"/>
      <c r="Z228" s="680"/>
      <c r="AA228" s="680"/>
      <c r="AB228" s="680"/>
      <c r="AC228" s="680"/>
      <c r="AD228" s="680">
        <f t="shared" si="18"/>
        <v>13905.000000000002</v>
      </c>
      <c r="AE228" s="680"/>
      <c r="AF228" s="680"/>
      <c r="AG228" s="680"/>
      <c r="AH228" s="680"/>
      <c r="AI228" s="680"/>
      <c r="AJ228" s="680"/>
      <c r="AK228" s="680"/>
      <c r="AL228" s="721"/>
      <c r="AM228" s="722"/>
      <c r="AN228" s="722"/>
      <c r="AO228" s="722"/>
      <c r="AP228" s="722"/>
      <c r="AQ228" s="722"/>
      <c r="AR228" s="722"/>
      <c r="AS228" s="723"/>
      <c r="AT228" s="680"/>
      <c r="AU228" s="680"/>
      <c r="AV228" s="680"/>
      <c r="AW228" s="680"/>
      <c r="AX228" s="680"/>
      <c r="AY228" s="680"/>
      <c r="AZ228" s="680"/>
      <c r="BA228" s="680"/>
      <c r="BB228" s="680"/>
      <c r="BC228" s="680"/>
      <c r="BD228" s="680"/>
      <c r="BE228" s="680"/>
      <c r="BF228" s="680"/>
      <c r="BG228" s="680"/>
      <c r="BH228" s="680"/>
      <c r="BI228" s="680"/>
      <c r="BJ228" s="680"/>
      <c r="BK228" s="679">
        <f t="shared" si="15"/>
        <v>115411.5</v>
      </c>
      <c r="BL228" s="679"/>
      <c r="BM228" s="679"/>
      <c r="BN228" s="679"/>
      <c r="BO228" s="679"/>
      <c r="BP228" s="679"/>
      <c r="BQ228" s="679"/>
      <c r="BR228" s="679"/>
      <c r="BS228" s="679"/>
      <c r="BT228" s="681"/>
    </row>
    <row r="229" spans="1:72" s="2" customFormat="1" x14ac:dyDescent="0.25">
      <c r="A229" s="503" t="s">
        <v>2010</v>
      </c>
      <c r="B229" s="503" t="s">
        <v>1886</v>
      </c>
      <c r="C229" s="498">
        <v>1</v>
      </c>
      <c r="D229" s="503">
        <v>1</v>
      </c>
      <c r="E229" s="499">
        <v>9161.85</v>
      </c>
      <c r="F229" s="679">
        <f t="shared" si="16"/>
        <v>109942.20000000001</v>
      </c>
      <c r="G229" s="679"/>
      <c r="H229" s="679"/>
      <c r="I229" s="679"/>
      <c r="J229" s="679"/>
      <c r="K229" s="679"/>
      <c r="L229" s="679"/>
      <c r="M229" s="679"/>
      <c r="N229" s="721"/>
      <c r="O229" s="722"/>
      <c r="P229" s="722"/>
      <c r="Q229" s="722"/>
      <c r="R229" s="722"/>
      <c r="S229" s="722"/>
      <c r="T229" s="722"/>
      <c r="U229" s="723"/>
      <c r="V229" s="680">
        <f t="shared" si="17"/>
        <v>1526.9750000000001</v>
      </c>
      <c r="W229" s="680"/>
      <c r="X229" s="680"/>
      <c r="Y229" s="680"/>
      <c r="Z229" s="680"/>
      <c r="AA229" s="680"/>
      <c r="AB229" s="680"/>
      <c r="AC229" s="680"/>
      <c r="AD229" s="680">
        <f t="shared" si="18"/>
        <v>15269.750000000002</v>
      </c>
      <c r="AE229" s="680"/>
      <c r="AF229" s="680"/>
      <c r="AG229" s="680"/>
      <c r="AH229" s="680"/>
      <c r="AI229" s="680"/>
      <c r="AJ229" s="680"/>
      <c r="AK229" s="680"/>
      <c r="AL229" s="721"/>
      <c r="AM229" s="722"/>
      <c r="AN229" s="722"/>
      <c r="AO229" s="722"/>
      <c r="AP229" s="722"/>
      <c r="AQ229" s="722"/>
      <c r="AR229" s="722"/>
      <c r="AS229" s="723"/>
      <c r="AT229" s="680"/>
      <c r="AU229" s="680"/>
      <c r="AV229" s="680"/>
      <c r="AW229" s="680"/>
      <c r="AX229" s="680"/>
      <c r="AY229" s="680"/>
      <c r="AZ229" s="680"/>
      <c r="BA229" s="680"/>
      <c r="BB229" s="680"/>
      <c r="BC229" s="680"/>
      <c r="BD229" s="680"/>
      <c r="BE229" s="680"/>
      <c r="BF229" s="680"/>
      <c r="BG229" s="680"/>
      <c r="BH229" s="680"/>
      <c r="BI229" s="680"/>
      <c r="BJ229" s="680"/>
      <c r="BK229" s="679">
        <f t="shared" si="15"/>
        <v>126738.92500000002</v>
      </c>
      <c r="BL229" s="679"/>
      <c r="BM229" s="679"/>
      <c r="BN229" s="679"/>
      <c r="BO229" s="679"/>
      <c r="BP229" s="679"/>
      <c r="BQ229" s="679"/>
      <c r="BR229" s="679"/>
      <c r="BS229" s="679"/>
      <c r="BT229" s="681"/>
    </row>
    <row r="230" spans="1:72" s="2" customFormat="1" ht="18" customHeight="1" x14ac:dyDescent="0.25">
      <c r="A230" s="503" t="s">
        <v>2091</v>
      </c>
      <c r="B230" s="503" t="s">
        <v>1886</v>
      </c>
      <c r="C230" s="498">
        <v>1</v>
      </c>
      <c r="D230" s="503">
        <v>1</v>
      </c>
      <c r="E230" s="499">
        <v>19570.206000000002</v>
      </c>
      <c r="F230" s="679">
        <f t="shared" si="16"/>
        <v>234842.47200000001</v>
      </c>
      <c r="G230" s="679"/>
      <c r="H230" s="679"/>
      <c r="I230" s="679"/>
      <c r="J230" s="679"/>
      <c r="K230" s="679"/>
      <c r="L230" s="679"/>
      <c r="M230" s="679"/>
      <c r="N230" s="721"/>
      <c r="O230" s="722"/>
      <c r="P230" s="722"/>
      <c r="Q230" s="722"/>
      <c r="R230" s="722"/>
      <c r="S230" s="722"/>
      <c r="T230" s="722"/>
      <c r="U230" s="723"/>
      <c r="V230" s="680">
        <f t="shared" si="17"/>
        <v>3261.7010000000005</v>
      </c>
      <c r="W230" s="680"/>
      <c r="X230" s="680"/>
      <c r="Y230" s="680"/>
      <c r="Z230" s="680"/>
      <c r="AA230" s="680"/>
      <c r="AB230" s="680"/>
      <c r="AC230" s="680"/>
      <c r="AD230" s="680">
        <f t="shared" si="18"/>
        <v>32617.010000000006</v>
      </c>
      <c r="AE230" s="680"/>
      <c r="AF230" s="680"/>
      <c r="AG230" s="680"/>
      <c r="AH230" s="680"/>
      <c r="AI230" s="680"/>
      <c r="AJ230" s="680"/>
      <c r="AK230" s="680"/>
      <c r="AL230" s="721"/>
      <c r="AM230" s="722"/>
      <c r="AN230" s="722"/>
      <c r="AO230" s="722"/>
      <c r="AP230" s="722"/>
      <c r="AQ230" s="722"/>
      <c r="AR230" s="722"/>
      <c r="AS230" s="723"/>
      <c r="AT230" s="680"/>
      <c r="AU230" s="680"/>
      <c r="AV230" s="680"/>
      <c r="AW230" s="680"/>
      <c r="AX230" s="680"/>
      <c r="AY230" s="680"/>
      <c r="AZ230" s="680"/>
      <c r="BA230" s="680"/>
      <c r="BB230" s="680"/>
      <c r="BC230" s="680"/>
      <c r="BD230" s="680"/>
      <c r="BE230" s="680"/>
      <c r="BF230" s="680"/>
      <c r="BG230" s="680"/>
      <c r="BH230" s="680"/>
      <c r="BI230" s="680"/>
      <c r="BJ230" s="680"/>
      <c r="BK230" s="679">
        <f t="shared" si="15"/>
        <v>270721.18300000002</v>
      </c>
      <c r="BL230" s="679"/>
      <c r="BM230" s="679"/>
      <c r="BN230" s="679"/>
      <c r="BO230" s="679"/>
      <c r="BP230" s="679"/>
      <c r="BQ230" s="679"/>
      <c r="BR230" s="679"/>
      <c r="BS230" s="679"/>
      <c r="BT230" s="681"/>
    </row>
    <row r="231" spans="1:72" s="2" customFormat="1" ht="18" customHeight="1" x14ac:dyDescent="0.25">
      <c r="A231" s="503" t="s">
        <v>1967</v>
      </c>
      <c r="B231" s="503" t="s">
        <v>1875</v>
      </c>
      <c r="C231" s="498">
        <v>1</v>
      </c>
      <c r="D231" s="503">
        <v>1</v>
      </c>
      <c r="E231" s="499">
        <v>7004.1030000000001</v>
      </c>
      <c r="F231" s="679">
        <f t="shared" si="16"/>
        <v>84049.236000000004</v>
      </c>
      <c r="G231" s="679"/>
      <c r="H231" s="679"/>
      <c r="I231" s="679"/>
      <c r="J231" s="679"/>
      <c r="K231" s="679"/>
      <c r="L231" s="679"/>
      <c r="M231" s="679"/>
      <c r="N231" s="721"/>
      <c r="O231" s="722"/>
      <c r="P231" s="722"/>
      <c r="Q231" s="722"/>
      <c r="R231" s="722"/>
      <c r="S231" s="722"/>
      <c r="T231" s="722"/>
      <c r="U231" s="723"/>
      <c r="V231" s="680">
        <f t="shared" si="17"/>
        <v>1167.3505</v>
      </c>
      <c r="W231" s="680"/>
      <c r="X231" s="680"/>
      <c r="Y231" s="680"/>
      <c r="Z231" s="680"/>
      <c r="AA231" s="680"/>
      <c r="AB231" s="680"/>
      <c r="AC231" s="680"/>
      <c r="AD231" s="680">
        <f t="shared" si="18"/>
        <v>11673.505000000001</v>
      </c>
      <c r="AE231" s="680"/>
      <c r="AF231" s="680"/>
      <c r="AG231" s="680"/>
      <c r="AH231" s="680"/>
      <c r="AI231" s="680"/>
      <c r="AJ231" s="680"/>
      <c r="AK231" s="680"/>
      <c r="AL231" s="721"/>
      <c r="AM231" s="722"/>
      <c r="AN231" s="722"/>
      <c r="AO231" s="722"/>
      <c r="AP231" s="722"/>
      <c r="AQ231" s="722"/>
      <c r="AR231" s="722"/>
      <c r="AS231" s="723"/>
      <c r="AT231" s="680"/>
      <c r="AU231" s="680"/>
      <c r="AV231" s="680"/>
      <c r="AW231" s="680"/>
      <c r="AX231" s="680"/>
      <c r="AY231" s="680"/>
      <c r="AZ231" s="680"/>
      <c r="BA231" s="680"/>
      <c r="BB231" s="680"/>
      <c r="BC231" s="680"/>
      <c r="BD231" s="680"/>
      <c r="BE231" s="680"/>
      <c r="BF231" s="680"/>
      <c r="BG231" s="680"/>
      <c r="BH231" s="680"/>
      <c r="BI231" s="680"/>
      <c r="BJ231" s="680"/>
      <c r="BK231" s="679">
        <f t="shared" si="15"/>
        <v>96890.09150000001</v>
      </c>
      <c r="BL231" s="679"/>
      <c r="BM231" s="679"/>
      <c r="BN231" s="679"/>
      <c r="BO231" s="679"/>
      <c r="BP231" s="679"/>
      <c r="BQ231" s="679"/>
      <c r="BR231" s="679"/>
      <c r="BS231" s="679"/>
      <c r="BT231" s="681"/>
    </row>
    <row r="232" spans="1:72" s="2" customFormat="1" ht="18" customHeight="1" x14ac:dyDescent="0.25">
      <c r="A232" s="503" t="s">
        <v>2001</v>
      </c>
      <c r="B232" s="503" t="s">
        <v>1875</v>
      </c>
      <c r="C232" s="498">
        <v>1</v>
      </c>
      <c r="D232" s="503">
        <v>1</v>
      </c>
      <c r="E232" s="499">
        <v>8652</v>
      </c>
      <c r="F232" s="679">
        <f t="shared" si="16"/>
        <v>103824</v>
      </c>
      <c r="G232" s="679"/>
      <c r="H232" s="679"/>
      <c r="I232" s="679"/>
      <c r="J232" s="679"/>
      <c r="K232" s="679"/>
      <c r="L232" s="679"/>
      <c r="M232" s="679"/>
      <c r="N232" s="721"/>
      <c r="O232" s="722"/>
      <c r="P232" s="722"/>
      <c r="Q232" s="722"/>
      <c r="R232" s="722"/>
      <c r="S232" s="722"/>
      <c r="T232" s="722"/>
      <c r="U232" s="723"/>
      <c r="V232" s="680">
        <f t="shared" si="17"/>
        <v>1442</v>
      </c>
      <c r="W232" s="680"/>
      <c r="X232" s="680"/>
      <c r="Y232" s="680"/>
      <c r="Z232" s="680"/>
      <c r="AA232" s="680"/>
      <c r="AB232" s="680"/>
      <c r="AC232" s="680"/>
      <c r="AD232" s="680">
        <f t="shared" si="18"/>
        <v>14419.999999999998</v>
      </c>
      <c r="AE232" s="680"/>
      <c r="AF232" s="680"/>
      <c r="AG232" s="680"/>
      <c r="AH232" s="680"/>
      <c r="AI232" s="680"/>
      <c r="AJ232" s="680"/>
      <c r="AK232" s="680"/>
      <c r="AL232" s="721"/>
      <c r="AM232" s="722"/>
      <c r="AN232" s="722"/>
      <c r="AO232" s="722"/>
      <c r="AP232" s="722"/>
      <c r="AQ232" s="722"/>
      <c r="AR232" s="722"/>
      <c r="AS232" s="723"/>
      <c r="AT232" s="680"/>
      <c r="AU232" s="680"/>
      <c r="AV232" s="680"/>
      <c r="AW232" s="680"/>
      <c r="AX232" s="680"/>
      <c r="AY232" s="680"/>
      <c r="AZ232" s="680"/>
      <c r="BA232" s="680"/>
      <c r="BB232" s="680"/>
      <c r="BC232" s="680"/>
      <c r="BD232" s="680"/>
      <c r="BE232" s="680"/>
      <c r="BF232" s="680"/>
      <c r="BG232" s="680"/>
      <c r="BH232" s="680"/>
      <c r="BI232" s="680"/>
      <c r="BJ232" s="680"/>
      <c r="BK232" s="679">
        <f t="shared" si="15"/>
        <v>119686</v>
      </c>
      <c r="BL232" s="679"/>
      <c r="BM232" s="679"/>
      <c r="BN232" s="679"/>
      <c r="BO232" s="679"/>
      <c r="BP232" s="679"/>
      <c r="BQ232" s="679"/>
      <c r="BR232" s="679"/>
      <c r="BS232" s="679"/>
      <c r="BT232" s="681"/>
    </row>
    <row r="233" spans="1:72" s="2" customFormat="1" x14ac:dyDescent="0.25">
      <c r="A233" s="503" t="s">
        <v>2010</v>
      </c>
      <c r="B233" s="503" t="s">
        <v>1875</v>
      </c>
      <c r="C233" s="498">
        <v>1</v>
      </c>
      <c r="D233" s="503">
        <v>3</v>
      </c>
      <c r="E233" s="499">
        <v>27485.550000000003</v>
      </c>
      <c r="F233" s="679">
        <f t="shared" si="16"/>
        <v>329826.60000000003</v>
      </c>
      <c r="G233" s="679"/>
      <c r="H233" s="679"/>
      <c r="I233" s="679"/>
      <c r="J233" s="679"/>
      <c r="K233" s="679"/>
      <c r="L233" s="679"/>
      <c r="M233" s="679"/>
      <c r="N233" s="721"/>
      <c r="O233" s="722"/>
      <c r="P233" s="722"/>
      <c r="Q233" s="722"/>
      <c r="R233" s="722"/>
      <c r="S233" s="722"/>
      <c r="T233" s="722"/>
      <c r="U233" s="723"/>
      <c r="V233" s="680">
        <f t="shared" si="17"/>
        <v>4580.9250000000002</v>
      </c>
      <c r="W233" s="680"/>
      <c r="X233" s="680"/>
      <c r="Y233" s="680"/>
      <c r="Z233" s="680"/>
      <c r="AA233" s="680"/>
      <c r="AB233" s="680"/>
      <c r="AC233" s="680"/>
      <c r="AD233" s="680">
        <f t="shared" si="18"/>
        <v>45809.25</v>
      </c>
      <c r="AE233" s="680"/>
      <c r="AF233" s="680"/>
      <c r="AG233" s="680"/>
      <c r="AH233" s="680"/>
      <c r="AI233" s="680"/>
      <c r="AJ233" s="680"/>
      <c r="AK233" s="680"/>
      <c r="AL233" s="721"/>
      <c r="AM233" s="722"/>
      <c r="AN233" s="722"/>
      <c r="AO233" s="722"/>
      <c r="AP233" s="722"/>
      <c r="AQ233" s="722"/>
      <c r="AR233" s="722"/>
      <c r="AS233" s="723"/>
      <c r="AT233" s="680"/>
      <c r="AU233" s="680"/>
      <c r="AV233" s="680"/>
      <c r="AW233" s="680"/>
      <c r="AX233" s="680"/>
      <c r="AY233" s="680"/>
      <c r="AZ233" s="680"/>
      <c r="BA233" s="680"/>
      <c r="BB233" s="680"/>
      <c r="BC233" s="680"/>
      <c r="BD233" s="680"/>
      <c r="BE233" s="680"/>
      <c r="BF233" s="680"/>
      <c r="BG233" s="680"/>
      <c r="BH233" s="680"/>
      <c r="BI233" s="680"/>
      <c r="BJ233" s="680"/>
      <c r="BK233" s="679">
        <f t="shared" si="15"/>
        <v>380216.77500000002</v>
      </c>
      <c r="BL233" s="679"/>
      <c r="BM233" s="679"/>
      <c r="BN233" s="679"/>
      <c r="BO233" s="679"/>
      <c r="BP233" s="679"/>
      <c r="BQ233" s="679"/>
      <c r="BR233" s="679"/>
      <c r="BS233" s="679"/>
      <c r="BT233" s="681"/>
    </row>
    <row r="234" spans="1:72" s="2" customFormat="1" ht="18" customHeight="1" x14ac:dyDescent="0.25">
      <c r="A234" s="503" t="s">
        <v>2025</v>
      </c>
      <c r="B234" s="503" t="s">
        <v>1875</v>
      </c>
      <c r="C234" s="498">
        <v>1</v>
      </c>
      <c r="D234" s="503">
        <v>1</v>
      </c>
      <c r="E234" s="499">
        <v>9586.4160000000011</v>
      </c>
      <c r="F234" s="679">
        <f t="shared" si="16"/>
        <v>115036.99200000001</v>
      </c>
      <c r="G234" s="679"/>
      <c r="H234" s="679"/>
      <c r="I234" s="679"/>
      <c r="J234" s="679"/>
      <c r="K234" s="679"/>
      <c r="L234" s="679"/>
      <c r="M234" s="679"/>
      <c r="N234" s="721"/>
      <c r="O234" s="722"/>
      <c r="P234" s="722"/>
      <c r="Q234" s="722"/>
      <c r="R234" s="722"/>
      <c r="S234" s="722"/>
      <c r="T234" s="722"/>
      <c r="U234" s="723"/>
      <c r="V234" s="680">
        <f t="shared" si="17"/>
        <v>1597.7360000000001</v>
      </c>
      <c r="W234" s="680"/>
      <c r="X234" s="680"/>
      <c r="Y234" s="680"/>
      <c r="Z234" s="680"/>
      <c r="AA234" s="680"/>
      <c r="AB234" s="680"/>
      <c r="AC234" s="680"/>
      <c r="AD234" s="680">
        <f t="shared" si="18"/>
        <v>15977.360000000002</v>
      </c>
      <c r="AE234" s="680"/>
      <c r="AF234" s="680"/>
      <c r="AG234" s="680"/>
      <c r="AH234" s="680"/>
      <c r="AI234" s="680"/>
      <c r="AJ234" s="680"/>
      <c r="AK234" s="680"/>
      <c r="AL234" s="721"/>
      <c r="AM234" s="722"/>
      <c r="AN234" s="722"/>
      <c r="AO234" s="722"/>
      <c r="AP234" s="722"/>
      <c r="AQ234" s="722"/>
      <c r="AR234" s="722"/>
      <c r="AS234" s="723"/>
      <c r="AT234" s="680"/>
      <c r="AU234" s="680"/>
      <c r="AV234" s="680"/>
      <c r="AW234" s="680"/>
      <c r="AX234" s="680"/>
      <c r="AY234" s="680"/>
      <c r="AZ234" s="680"/>
      <c r="BA234" s="680"/>
      <c r="BB234" s="680"/>
      <c r="BC234" s="680"/>
      <c r="BD234" s="680"/>
      <c r="BE234" s="680"/>
      <c r="BF234" s="680"/>
      <c r="BG234" s="680"/>
      <c r="BH234" s="680"/>
      <c r="BI234" s="680"/>
      <c r="BJ234" s="680"/>
      <c r="BK234" s="679">
        <f t="shared" si="15"/>
        <v>132612.08800000002</v>
      </c>
      <c r="BL234" s="679"/>
      <c r="BM234" s="679"/>
      <c r="BN234" s="679"/>
      <c r="BO234" s="679"/>
      <c r="BP234" s="679"/>
      <c r="BQ234" s="679"/>
      <c r="BR234" s="679"/>
      <c r="BS234" s="679"/>
      <c r="BT234" s="681"/>
    </row>
    <row r="235" spans="1:72" s="2" customFormat="1" ht="18" customHeight="1" x14ac:dyDescent="0.25">
      <c r="A235" s="503" t="s">
        <v>2046</v>
      </c>
      <c r="B235" s="503" t="s">
        <v>1875</v>
      </c>
      <c r="C235" s="498">
        <v>1</v>
      </c>
      <c r="D235" s="503">
        <v>1</v>
      </c>
      <c r="E235" s="499">
        <v>10454.7678</v>
      </c>
      <c r="F235" s="679">
        <f t="shared" si="16"/>
        <v>125457.21359999999</v>
      </c>
      <c r="G235" s="679"/>
      <c r="H235" s="679"/>
      <c r="I235" s="679"/>
      <c r="J235" s="679"/>
      <c r="K235" s="679"/>
      <c r="L235" s="679"/>
      <c r="M235" s="679"/>
      <c r="N235" s="721"/>
      <c r="O235" s="722"/>
      <c r="P235" s="722"/>
      <c r="Q235" s="722"/>
      <c r="R235" s="722"/>
      <c r="S235" s="722"/>
      <c r="T235" s="722"/>
      <c r="U235" s="723"/>
      <c r="V235" s="680">
        <f t="shared" si="17"/>
        <v>1742.4612999999999</v>
      </c>
      <c r="W235" s="680"/>
      <c r="X235" s="680"/>
      <c r="Y235" s="680"/>
      <c r="Z235" s="680"/>
      <c r="AA235" s="680"/>
      <c r="AB235" s="680"/>
      <c r="AC235" s="680"/>
      <c r="AD235" s="680">
        <f t="shared" si="18"/>
        <v>17424.612999999998</v>
      </c>
      <c r="AE235" s="680"/>
      <c r="AF235" s="680"/>
      <c r="AG235" s="680"/>
      <c r="AH235" s="680"/>
      <c r="AI235" s="680"/>
      <c r="AJ235" s="680"/>
      <c r="AK235" s="680"/>
      <c r="AL235" s="721"/>
      <c r="AM235" s="722"/>
      <c r="AN235" s="722"/>
      <c r="AO235" s="722"/>
      <c r="AP235" s="722"/>
      <c r="AQ235" s="722"/>
      <c r="AR235" s="722"/>
      <c r="AS235" s="723"/>
      <c r="AT235" s="680"/>
      <c r="AU235" s="680"/>
      <c r="AV235" s="680"/>
      <c r="AW235" s="680"/>
      <c r="AX235" s="680"/>
      <c r="AY235" s="680"/>
      <c r="AZ235" s="680"/>
      <c r="BA235" s="680"/>
      <c r="BB235" s="680"/>
      <c r="BC235" s="680"/>
      <c r="BD235" s="680"/>
      <c r="BE235" s="680"/>
      <c r="BF235" s="680"/>
      <c r="BG235" s="680"/>
      <c r="BH235" s="680"/>
      <c r="BI235" s="680"/>
      <c r="BJ235" s="680"/>
      <c r="BK235" s="679">
        <f t="shared" si="15"/>
        <v>144624.2879</v>
      </c>
      <c r="BL235" s="679"/>
      <c r="BM235" s="679"/>
      <c r="BN235" s="679"/>
      <c r="BO235" s="679"/>
      <c r="BP235" s="679"/>
      <c r="BQ235" s="679"/>
      <c r="BR235" s="679"/>
      <c r="BS235" s="679"/>
      <c r="BT235" s="681"/>
    </row>
    <row r="236" spans="1:72" s="2" customFormat="1" x14ac:dyDescent="0.25">
      <c r="A236" s="503" t="s">
        <v>2059</v>
      </c>
      <c r="B236" s="503" t="s">
        <v>1875</v>
      </c>
      <c r="C236" s="498">
        <v>1</v>
      </c>
      <c r="D236" s="503">
        <v>1</v>
      </c>
      <c r="E236" s="499">
        <v>11330.103000000001</v>
      </c>
      <c r="F236" s="679">
        <f t="shared" si="16"/>
        <v>135961.236</v>
      </c>
      <c r="G236" s="679"/>
      <c r="H236" s="679"/>
      <c r="I236" s="679"/>
      <c r="J236" s="679"/>
      <c r="K236" s="679"/>
      <c r="L236" s="679"/>
      <c r="M236" s="679"/>
      <c r="N236" s="721"/>
      <c r="O236" s="722"/>
      <c r="P236" s="722"/>
      <c r="Q236" s="722"/>
      <c r="R236" s="722"/>
      <c r="S236" s="722"/>
      <c r="T236" s="722"/>
      <c r="U236" s="723"/>
      <c r="V236" s="680">
        <f t="shared" si="17"/>
        <v>1888.3505000000002</v>
      </c>
      <c r="W236" s="680"/>
      <c r="X236" s="680"/>
      <c r="Y236" s="680"/>
      <c r="Z236" s="680"/>
      <c r="AA236" s="680"/>
      <c r="AB236" s="680"/>
      <c r="AC236" s="680"/>
      <c r="AD236" s="680">
        <f t="shared" si="18"/>
        <v>18883.505000000001</v>
      </c>
      <c r="AE236" s="680"/>
      <c r="AF236" s="680"/>
      <c r="AG236" s="680"/>
      <c r="AH236" s="680"/>
      <c r="AI236" s="680"/>
      <c r="AJ236" s="680"/>
      <c r="AK236" s="680"/>
      <c r="AL236" s="721"/>
      <c r="AM236" s="722"/>
      <c r="AN236" s="722"/>
      <c r="AO236" s="722"/>
      <c r="AP236" s="722"/>
      <c r="AQ236" s="722"/>
      <c r="AR236" s="722"/>
      <c r="AS236" s="723"/>
      <c r="AT236" s="680"/>
      <c r="AU236" s="680"/>
      <c r="AV236" s="680"/>
      <c r="AW236" s="680"/>
      <c r="AX236" s="680"/>
      <c r="AY236" s="680"/>
      <c r="AZ236" s="680"/>
      <c r="BA236" s="680"/>
      <c r="BB236" s="680"/>
      <c r="BC236" s="680"/>
      <c r="BD236" s="680"/>
      <c r="BE236" s="680"/>
      <c r="BF236" s="680"/>
      <c r="BG236" s="680"/>
      <c r="BH236" s="680"/>
      <c r="BI236" s="680"/>
      <c r="BJ236" s="680"/>
      <c r="BK236" s="679">
        <f t="shared" si="15"/>
        <v>156733.09150000001</v>
      </c>
      <c r="BL236" s="679"/>
      <c r="BM236" s="679"/>
      <c r="BN236" s="679"/>
      <c r="BO236" s="679"/>
      <c r="BP236" s="679"/>
      <c r="BQ236" s="679"/>
      <c r="BR236" s="679"/>
      <c r="BS236" s="679"/>
      <c r="BT236" s="681"/>
    </row>
    <row r="237" spans="1:72" s="2" customFormat="1" ht="18" customHeight="1" x14ac:dyDescent="0.25">
      <c r="A237" s="503" t="s">
        <v>2082</v>
      </c>
      <c r="B237" s="503" t="s">
        <v>1875</v>
      </c>
      <c r="C237" s="498">
        <v>1</v>
      </c>
      <c r="D237" s="503">
        <v>1</v>
      </c>
      <c r="E237" s="499">
        <v>14420.103000000001</v>
      </c>
      <c r="F237" s="679">
        <f t="shared" si="16"/>
        <v>173041.236</v>
      </c>
      <c r="G237" s="679"/>
      <c r="H237" s="679"/>
      <c r="I237" s="679"/>
      <c r="J237" s="679"/>
      <c r="K237" s="679"/>
      <c r="L237" s="679"/>
      <c r="M237" s="679"/>
      <c r="N237" s="721"/>
      <c r="O237" s="722"/>
      <c r="P237" s="722"/>
      <c r="Q237" s="722"/>
      <c r="R237" s="722"/>
      <c r="S237" s="722"/>
      <c r="T237" s="722"/>
      <c r="U237" s="723"/>
      <c r="V237" s="680">
        <f t="shared" si="17"/>
        <v>2403.3505000000005</v>
      </c>
      <c r="W237" s="680"/>
      <c r="X237" s="680"/>
      <c r="Y237" s="680"/>
      <c r="Z237" s="680"/>
      <c r="AA237" s="680"/>
      <c r="AB237" s="680"/>
      <c r="AC237" s="680"/>
      <c r="AD237" s="680">
        <f t="shared" si="18"/>
        <v>24033.505000000001</v>
      </c>
      <c r="AE237" s="680"/>
      <c r="AF237" s="680"/>
      <c r="AG237" s="680"/>
      <c r="AH237" s="680"/>
      <c r="AI237" s="680"/>
      <c r="AJ237" s="680"/>
      <c r="AK237" s="680"/>
      <c r="AL237" s="721"/>
      <c r="AM237" s="722"/>
      <c r="AN237" s="722"/>
      <c r="AO237" s="722"/>
      <c r="AP237" s="722"/>
      <c r="AQ237" s="722"/>
      <c r="AR237" s="722"/>
      <c r="AS237" s="723"/>
      <c r="AT237" s="680"/>
      <c r="AU237" s="680"/>
      <c r="AV237" s="680"/>
      <c r="AW237" s="680"/>
      <c r="AX237" s="680"/>
      <c r="AY237" s="680"/>
      <c r="AZ237" s="680"/>
      <c r="BA237" s="680"/>
      <c r="BB237" s="680"/>
      <c r="BC237" s="680"/>
      <c r="BD237" s="680"/>
      <c r="BE237" s="680"/>
      <c r="BF237" s="680"/>
      <c r="BG237" s="680"/>
      <c r="BH237" s="680"/>
      <c r="BI237" s="680"/>
      <c r="BJ237" s="680"/>
      <c r="BK237" s="679">
        <f t="shared" si="15"/>
        <v>199478.09150000001</v>
      </c>
      <c r="BL237" s="679"/>
      <c r="BM237" s="679"/>
      <c r="BN237" s="679"/>
      <c r="BO237" s="679"/>
      <c r="BP237" s="679"/>
      <c r="BQ237" s="679"/>
      <c r="BR237" s="679"/>
      <c r="BS237" s="679"/>
      <c r="BT237" s="681"/>
    </row>
    <row r="238" spans="1:72" s="2" customFormat="1" ht="18" customHeight="1" x14ac:dyDescent="0.25">
      <c r="A238" s="503" t="s">
        <v>2009</v>
      </c>
      <c r="B238" s="503" t="s">
        <v>2103</v>
      </c>
      <c r="C238" s="498">
        <v>1</v>
      </c>
      <c r="D238" s="503">
        <v>1</v>
      </c>
      <c r="E238" s="499">
        <v>9022.7999999999993</v>
      </c>
      <c r="F238" s="679">
        <f t="shared" si="16"/>
        <v>108273.59999999999</v>
      </c>
      <c r="G238" s="679"/>
      <c r="H238" s="679"/>
      <c r="I238" s="679"/>
      <c r="J238" s="679"/>
      <c r="K238" s="679"/>
      <c r="L238" s="679"/>
      <c r="M238" s="679"/>
      <c r="N238" s="721"/>
      <c r="O238" s="722"/>
      <c r="P238" s="722"/>
      <c r="Q238" s="722"/>
      <c r="R238" s="722"/>
      <c r="S238" s="722"/>
      <c r="T238" s="722"/>
      <c r="U238" s="723"/>
      <c r="V238" s="680">
        <f t="shared" si="17"/>
        <v>1503.8</v>
      </c>
      <c r="W238" s="680"/>
      <c r="X238" s="680"/>
      <c r="Y238" s="680"/>
      <c r="Z238" s="680"/>
      <c r="AA238" s="680"/>
      <c r="AB238" s="680"/>
      <c r="AC238" s="680"/>
      <c r="AD238" s="680">
        <f t="shared" si="18"/>
        <v>15038</v>
      </c>
      <c r="AE238" s="680"/>
      <c r="AF238" s="680"/>
      <c r="AG238" s="680"/>
      <c r="AH238" s="680"/>
      <c r="AI238" s="680"/>
      <c r="AJ238" s="680"/>
      <c r="AK238" s="680"/>
      <c r="AL238" s="721"/>
      <c r="AM238" s="722"/>
      <c r="AN238" s="722"/>
      <c r="AO238" s="722"/>
      <c r="AP238" s="722"/>
      <c r="AQ238" s="722"/>
      <c r="AR238" s="722"/>
      <c r="AS238" s="723"/>
      <c r="AT238" s="680"/>
      <c r="AU238" s="680"/>
      <c r="AV238" s="680"/>
      <c r="AW238" s="680"/>
      <c r="AX238" s="680"/>
      <c r="AY238" s="680"/>
      <c r="AZ238" s="680"/>
      <c r="BA238" s="680"/>
      <c r="BB238" s="680"/>
      <c r="BC238" s="680"/>
      <c r="BD238" s="680"/>
      <c r="BE238" s="680"/>
      <c r="BF238" s="680"/>
      <c r="BG238" s="680"/>
      <c r="BH238" s="680"/>
      <c r="BI238" s="680"/>
      <c r="BJ238" s="680"/>
      <c r="BK238" s="679">
        <f t="shared" si="15"/>
        <v>124815.4</v>
      </c>
      <c r="BL238" s="679"/>
      <c r="BM238" s="679"/>
      <c r="BN238" s="679"/>
      <c r="BO238" s="679"/>
      <c r="BP238" s="679"/>
      <c r="BQ238" s="679"/>
      <c r="BR238" s="679"/>
      <c r="BS238" s="679"/>
      <c r="BT238" s="681"/>
    </row>
    <row r="239" spans="1:72" s="2" customFormat="1" ht="18" customHeight="1" x14ac:dyDescent="0.25">
      <c r="A239" s="503" t="s">
        <v>2016</v>
      </c>
      <c r="B239" s="503" t="s">
        <v>2103</v>
      </c>
      <c r="C239" s="498">
        <v>1</v>
      </c>
      <c r="D239" s="503">
        <v>3</v>
      </c>
      <c r="E239" s="499">
        <v>27810</v>
      </c>
      <c r="F239" s="679">
        <f t="shared" si="16"/>
        <v>333720</v>
      </c>
      <c r="G239" s="679"/>
      <c r="H239" s="679"/>
      <c r="I239" s="679"/>
      <c r="J239" s="679"/>
      <c r="K239" s="679"/>
      <c r="L239" s="679"/>
      <c r="M239" s="679"/>
      <c r="N239" s="721"/>
      <c r="O239" s="722"/>
      <c r="P239" s="722"/>
      <c r="Q239" s="722"/>
      <c r="R239" s="722"/>
      <c r="S239" s="722"/>
      <c r="T239" s="722"/>
      <c r="U239" s="723"/>
      <c r="V239" s="680">
        <f t="shared" si="17"/>
        <v>4635</v>
      </c>
      <c r="W239" s="680"/>
      <c r="X239" s="680"/>
      <c r="Y239" s="680"/>
      <c r="Z239" s="680"/>
      <c r="AA239" s="680"/>
      <c r="AB239" s="680"/>
      <c r="AC239" s="680"/>
      <c r="AD239" s="680">
        <f t="shared" si="18"/>
        <v>46350</v>
      </c>
      <c r="AE239" s="680"/>
      <c r="AF239" s="680"/>
      <c r="AG239" s="680"/>
      <c r="AH239" s="680"/>
      <c r="AI239" s="680"/>
      <c r="AJ239" s="680"/>
      <c r="AK239" s="680"/>
      <c r="AL239" s="721"/>
      <c r="AM239" s="722"/>
      <c r="AN239" s="722"/>
      <c r="AO239" s="722"/>
      <c r="AP239" s="722"/>
      <c r="AQ239" s="722"/>
      <c r="AR239" s="722"/>
      <c r="AS239" s="723"/>
      <c r="AT239" s="680"/>
      <c r="AU239" s="680"/>
      <c r="AV239" s="680"/>
      <c r="AW239" s="680"/>
      <c r="AX239" s="680"/>
      <c r="AY239" s="680"/>
      <c r="AZ239" s="680"/>
      <c r="BA239" s="680"/>
      <c r="BB239" s="680"/>
      <c r="BC239" s="680"/>
      <c r="BD239" s="680"/>
      <c r="BE239" s="680"/>
      <c r="BF239" s="680"/>
      <c r="BG239" s="680"/>
      <c r="BH239" s="680"/>
      <c r="BI239" s="680"/>
      <c r="BJ239" s="680"/>
      <c r="BK239" s="679">
        <f t="shared" si="15"/>
        <v>384705</v>
      </c>
      <c r="BL239" s="679"/>
      <c r="BM239" s="679"/>
      <c r="BN239" s="679"/>
      <c r="BO239" s="679"/>
      <c r="BP239" s="679"/>
      <c r="BQ239" s="679"/>
      <c r="BR239" s="679"/>
      <c r="BS239" s="679"/>
      <c r="BT239" s="681"/>
    </row>
    <row r="240" spans="1:72" s="2" customFormat="1" ht="18" customHeight="1" x14ac:dyDescent="0.25">
      <c r="A240" s="503" t="s">
        <v>2086</v>
      </c>
      <c r="B240" s="503" t="s">
        <v>2103</v>
      </c>
      <c r="C240" s="498">
        <v>1</v>
      </c>
      <c r="D240" s="503">
        <v>1</v>
      </c>
      <c r="E240" s="499">
        <v>16995</v>
      </c>
      <c r="F240" s="679">
        <f t="shared" si="16"/>
        <v>203940</v>
      </c>
      <c r="G240" s="679"/>
      <c r="H240" s="679"/>
      <c r="I240" s="679"/>
      <c r="J240" s="679"/>
      <c r="K240" s="679"/>
      <c r="L240" s="679"/>
      <c r="M240" s="679"/>
      <c r="N240" s="721"/>
      <c r="O240" s="722"/>
      <c r="P240" s="722"/>
      <c r="Q240" s="722"/>
      <c r="R240" s="722"/>
      <c r="S240" s="722"/>
      <c r="T240" s="722"/>
      <c r="U240" s="723"/>
      <c r="V240" s="680">
        <f t="shared" si="17"/>
        <v>2832.5</v>
      </c>
      <c r="W240" s="680"/>
      <c r="X240" s="680"/>
      <c r="Y240" s="680"/>
      <c r="Z240" s="680"/>
      <c r="AA240" s="680"/>
      <c r="AB240" s="680"/>
      <c r="AC240" s="680"/>
      <c r="AD240" s="680">
        <f t="shared" si="18"/>
        <v>28325</v>
      </c>
      <c r="AE240" s="680"/>
      <c r="AF240" s="680"/>
      <c r="AG240" s="680"/>
      <c r="AH240" s="680"/>
      <c r="AI240" s="680"/>
      <c r="AJ240" s="680"/>
      <c r="AK240" s="680"/>
      <c r="AL240" s="721"/>
      <c r="AM240" s="722"/>
      <c r="AN240" s="722"/>
      <c r="AO240" s="722"/>
      <c r="AP240" s="722"/>
      <c r="AQ240" s="722"/>
      <c r="AR240" s="722"/>
      <c r="AS240" s="723"/>
      <c r="AT240" s="680"/>
      <c r="AU240" s="680"/>
      <c r="AV240" s="680"/>
      <c r="AW240" s="680"/>
      <c r="AX240" s="680"/>
      <c r="AY240" s="680"/>
      <c r="AZ240" s="680"/>
      <c r="BA240" s="680"/>
      <c r="BB240" s="680"/>
      <c r="BC240" s="680"/>
      <c r="BD240" s="680"/>
      <c r="BE240" s="680"/>
      <c r="BF240" s="680"/>
      <c r="BG240" s="680"/>
      <c r="BH240" s="680"/>
      <c r="BI240" s="680"/>
      <c r="BJ240" s="680"/>
      <c r="BK240" s="679">
        <f t="shared" si="15"/>
        <v>235097.5</v>
      </c>
      <c r="BL240" s="679"/>
      <c r="BM240" s="679"/>
      <c r="BN240" s="679"/>
      <c r="BO240" s="679"/>
      <c r="BP240" s="679"/>
      <c r="BQ240" s="679"/>
      <c r="BR240" s="679"/>
      <c r="BS240" s="679"/>
      <c r="BT240" s="681"/>
    </row>
    <row r="241" spans="1:72" s="2" customFormat="1" ht="18" customHeight="1" x14ac:dyDescent="0.25">
      <c r="A241" s="503" t="s">
        <v>1937</v>
      </c>
      <c r="B241" s="503" t="s">
        <v>1923</v>
      </c>
      <c r="C241" s="498">
        <v>1</v>
      </c>
      <c r="D241" s="503">
        <v>1</v>
      </c>
      <c r="E241" s="499">
        <v>3834.69</v>
      </c>
      <c r="F241" s="679">
        <f t="shared" si="16"/>
        <v>46016.28</v>
      </c>
      <c r="G241" s="679"/>
      <c r="H241" s="679"/>
      <c r="I241" s="679"/>
      <c r="J241" s="679"/>
      <c r="K241" s="679"/>
      <c r="L241" s="679"/>
      <c r="M241" s="679"/>
      <c r="N241" s="721"/>
      <c r="O241" s="722"/>
      <c r="P241" s="722"/>
      <c r="Q241" s="722"/>
      <c r="R241" s="722"/>
      <c r="S241" s="722"/>
      <c r="T241" s="722"/>
      <c r="U241" s="723"/>
      <c r="V241" s="680">
        <f t="shared" si="17"/>
        <v>639.11500000000001</v>
      </c>
      <c r="W241" s="680"/>
      <c r="X241" s="680"/>
      <c r="Y241" s="680"/>
      <c r="Z241" s="680"/>
      <c r="AA241" s="680"/>
      <c r="AB241" s="680"/>
      <c r="AC241" s="680"/>
      <c r="AD241" s="680">
        <f t="shared" si="18"/>
        <v>6391.1500000000005</v>
      </c>
      <c r="AE241" s="680"/>
      <c r="AF241" s="680"/>
      <c r="AG241" s="680"/>
      <c r="AH241" s="680"/>
      <c r="AI241" s="680"/>
      <c r="AJ241" s="680"/>
      <c r="AK241" s="680"/>
      <c r="AL241" s="721"/>
      <c r="AM241" s="722"/>
      <c r="AN241" s="722"/>
      <c r="AO241" s="722"/>
      <c r="AP241" s="722"/>
      <c r="AQ241" s="722"/>
      <c r="AR241" s="722"/>
      <c r="AS241" s="723"/>
      <c r="AT241" s="680"/>
      <c r="AU241" s="680"/>
      <c r="AV241" s="680"/>
      <c r="AW241" s="680"/>
      <c r="AX241" s="680"/>
      <c r="AY241" s="680"/>
      <c r="AZ241" s="680"/>
      <c r="BA241" s="680"/>
      <c r="BB241" s="680"/>
      <c r="BC241" s="680"/>
      <c r="BD241" s="680"/>
      <c r="BE241" s="680"/>
      <c r="BF241" s="680"/>
      <c r="BG241" s="680"/>
      <c r="BH241" s="680"/>
      <c r="BI241" s="680"/>
      <c r="BJ241" s="680"/>
      <c r="BK241" s="679">
        <f t="shared" si="15"/>
        <v>53046.544999999998</v>
      </c>
      <c r="BL241" s="679"/>
      <c r="BM241" s="679"/>
      <c r="BN241" s="679"/>
      <c r="BO241" s="679"/>
      <c r="BP241" s="679"/>
      <c r="BQ241" s="679"/>
      <c r="BR241" s="679"/>
      <c r="BS241" s="679"/>
      <c r="BT241" s="681"/>
    </row>
    <row r="242" spans="1:72" s="2" customFormat="1" ht="18" customHeight="1" x14ac:dyDescent="0.25">
      <c r="A242" s="503" t="s">
        <v>1947</v>
      </c>
      <c r="B242" s="503" t="s">
        <v>1923</v>
      </c>
      <c r="C242" s="498">
        <v>1</v>
      </c>
      <c r="D242" s="503">
        <v>3</v>
      </c>
      <c r="E242" s="499">
        <v>18725.400000000001</v>
      </c>
      <c r="F242" s="679">
        <f t="shared" si="16"/>
        <v>224704.80000000002</v>
      </c>
      <c r="G242" s="679"/>
      <c r="H242" s="679"/>
      <c r="I242" s="679"/>
      <c r="J242" s="679"/>
      <c r="K242" s="679"/>
      <c r="L242" s="679"/>
      <c r="M242" s="679"/>
      <c r="N242" s="721"/>
      <c r="O242" s="722"/>
      <c r="P242" s="722"/>
      <c r="Q242" s="722"/>
      <c r="R242" s="722"/>
      <c r="S242" s="722"/>
      <c r="T242" s="722"/>
      <c r="U242" s="723"/>
      <c r="V242" s="680">
        <f t="shared" si="17"/>
        <v>3120.9000000000005</v>
      </c>
      <c r="W242" s="680"/>
      <c r="X242" s="680"/>
      <c r="Y242" s="680"/>
      <c r="Z242" s="680"/>
      <c r="AA242" s="680"/>
      <c r="AB242" s="680"/>
      <c r="AC242" s="680"/>
      <c r="AD242" s="680">
        <f t="shared" si="18"/>
        <v>31209.000000000004</v>
      </c>
      <c r="AE242" s="680"/>
      <c r="AF242" s="680"/>
      <c r="AG242" s="680"/>
      <c r="AH242" s="680"/>
      <c r="AI242" s="680"/>
      <c r="AJ242" s="680"/>
      <c r="AK242" s="680"/>
      <c r="AL242" s="721"/>
      <c r="AM242" s="722"/>
      <c r="AN242" s="722"/>
      <c r="AO242" s="722"/>
      <c r="AP242" s="722"/>
      <c r="AQ242" s="722"/>
      <c r="AR242" s="722"/>
      <c r="AS242" s="723"/>
      <c r="AT242" s="680"/>
      <c r="AU242" s="680"/>
      <c r="AV242" s="680"/>
      <c r="AW242" s="680"/>
      <c r="AX242" s="680"/>
      <c r="AY242" s="680"/>
      <c r="AZ242" s="680"/>
      <c r="BA242" s="680"/>
      <c r="BB242" s="680"/>
      <c r="BC242" s="680"/>
      <c r="BD242" s="680"/>
      <c r="BE242" s="680"/>
      <c r="BF242" s="680"/>
      <c r="BG242" s="680"/>
      <c r="BH242" s="680"/>
      <c r="BI242" s="680"/>
      <c r="BJ242" s="680"/>
      <c r="BK242" s="679">
        <f t="shared" si="15"/>
        <v>259034.7</v>
      </c>
      <c r="BL242" s="679"/>
      <c r="BM242" s="679"/>
      <c r="BN242" s="679"/>
      <c r="BO242" s="679"/>
      <c r="BP242" s="679"/>
      <c r="BQ242" s="679"/>
      <c r="BR242" s="679"/>
      <c r="BS242" s="679"/>
      <c r="BT242" s="681"/>
    </row>
    <row r="243" spans="1:72" s="2" customFormat="1" x14ac:dyDescent="0.25">
      <c r="A243" s="503" t="s">
        <v>1949</v>
      </c>
      <c r="B243" s="503" t="s">
        <v>1923</v>
      </c>
      <c r="C243" s="498">
        <v>1</v>
      </c>
      <c r="D243" s="503">
        <v>1</v>
      </c>
      <c r="E243" s="499">
        <v>6365.4</v>
      </c>
      <c r="F243" s="679">
        <f t="shared" si="16"/>
        <v>76384.799999999988</v>
      </c>
      <c r="G243" s="679"/>
      <c r="H243" s="679"/>
      <c r="I243" s="679"/>
      <c r="J243" s="679"/>
      <c r="K243" s="679"/>
      <c r="L243" s="679"/>
      <c r="M243" s="679"/>
      <c r="N243" s="721"/>
      <c r="O243" s="722"/>
      <c r="P243" s="722"/>
      <c r="Q243" s="722"/>
      <c r="R243" s="722"/>
      <c r="S243" s="722"/>
      <c r="T243" s="722"/>
      <c r="U243" s="723"/>
      <c r="V243" s="680">
        <f t="shared" si="17"/>
        <v>1060.8999999999999</v>
      </c>
      <c r="W243" s="680"/>
      <c r="X243" s="680"/>
      <c r="Y243" s="680"/>
      <c r="Z243" s="680"/>
      <c r="AA243" s="680"/>
      <c r="AB243" s="680"/>
      <c r="AC243" s="680"/>
      <c r="AD243" s="680">
        <f t="shared" si="18"/>
        <v>10608.999999999998</v>
      </c>
      <c r="AE243" s="680"/>
      <c r="AF243" s="680"/>
      <c r="AG243" s="680"/>
      <c r="AH243" s="680"/>
      <c r="AI243" s="680"/>
      <c r="AJ243" s="680"/>
      <c r="AK243" s="680"/>
      <c r="AL243" s="721"/>
      <c r="AM243" s="722"/>
      <c r="AN243" s="722"/>
      <c r="AO243" s="722"/>
      <c r="AP243" s="722"/>
      <c r="AQ243" s="722"/>
      <c r="AR243" s="722"/>
      <c r="AS243" s="723"/>
      <c r="AT243" s="680"/>
      <c r="AU243" s="680"/>
      <c r="AV243" s="680"/>
      <c r="AW243" s="680"/>
      <c r="AX243" s="680"/>
      <c r="AY243" s="680"/>
      <c r="AZ243" s="680"/>
      <c r="BA243" s="680"/>
      <c r="BB243" s="680"/>
      <c r="BC243" s="680"/>
      <c r="BD243" s="680"/>
      <c r="BE243" s="680"/>
      <c r="BF243" s="680"/>
      <c r="BG243" s="680"/>
      <c r="BH243" s="680"/>
      <c r="BI243" s="680"/>
      <c r="BJ243" s="680"/>
      <c r="BK243" s="679">
        <f t="shared" si="15"/>
        <v>88054.699999999983</v>
      </c>
      <c r="BL243" s="679"/>
      <c r="BM243" s="679"/>
      <c r="BN243" s="679"/>
      <c r="BO243" s="679"/>
      <c r="BP243" s="679"/>
      <c r="BQ243" s="679"/>
      <c r="BR243" s="679"/>
      <c r="BS243" s="679"/>
      <c r="BT243" s="681"/>
    </row>
    <row r="244" spans="1:72" s="2" customFormat="1" ht="18" customHeight="1" x14ac:dyDescent="0.25">
      <c r="A244" s="503" t="s">
        <v>1950</v>
      </c>
      <c r="B244" s="503" t="s">
        <v>1923</v>
      </c>
      <c r="C244" s="498">
        <v>1</v>
      </c>
      <c r="D244" s="503">
        <v>1</v>
      </c>
      <c r="E244" s="499">
        <v>6365.4</v>
      </c>
      <c r="F244" s="679">
        <f t="shared" si="16"/>
        <v>76384.799999999988</v>
      </c>
      <c r="G244" s="679"/>
      <c r="H244" s="679"/>
      <c r="I244" s="679"/>
      <c r="J244" s="679"/>
      <c r="K244" s="679"/>
      <c r="L244" s="679"/>
      <c r="M244" s="679"/>
      <c r="N244" s="721"/>
      <c r="O244" s="722"/>
      <c r="P244" s="722"/>
      <c r="Q244" s="722"/>
      <c r="R244" s="722"/>
      <c r="S244" s="722"/>
      <c r="T244" s="722"/>
      <c r="U244" s="723"/>
      <c r="V244" s="680">
        <f t="shared" si="17"/>
        <v>1060.8999999999999</v>
      </c>
      <c r="W244" s="680"/>
      <c r="X244" s="680"/>
      <c r="Y244" s="680"/>
      <c r="Z244" s="680"/>
      <c r="AA244" s="680"/>
      <c r="AB244" s="680"/>
      <c r="AC244" s="680"/>
      <c r="AD244" s="680">
        <f t="shared" si="18"/>
        <v>10608.999999999998</v>
      </c>
      <c r="AE244" s="680"/>
      <c r="AF244" s="680"/>
      <c r="AG244" s="680"/>
      <c r="AH244" s="680"/>
      <c r="AI244" s="680"/>
      <c r="AJ244" s="680"/>
      <c r="AK244" s="680"/>
      <c r="AL244" s="721"/>
      <c r="AM244" s="722"/>
      <c r="AN244" s="722"/>
      <c r="AO244" s="722"/>
      <c r="AP244" s="722"/>
      <c r="AQ244" s="722"/>
      <c r="AR244" s="722"/>
      <c r="AS244" s="723"/>
      <c r="AT244" s="680"/>
      <c r="AU244" s="680"/>
      <c r="AV244" s="680"/>
      <c r="AW244" s="680"/>
      <c r="AX244" s="680"/>
      <c r="AY244" s="680"/>
      <c r="AZ244" s="680"/>
      <c r="BA244" s="680"/>
      <c r="BB244" s="680"/>
      <c r="BC244" s="680"/>
      <c r="BD244" s="680"/>
      <c r="BE244" s="680"/>
      <c r="BF244" s="680"/>
      <c r="BG244" s="680"/>
      <c r="BH244" s="680"/>
      <c r="BI244" s="680"/>
      <c r="BJ244" s="680"/>
      <c r="BK244" s="679">
        <f t="shared" si="15"/>
        <v>88054.699999999983</v>
      </c>
      <c r="BL244" s="679"/>
      <c r="BM244" s="679"/>
      <c r="BN244" s="679"/>
      <c r="BO244" s="679"/>
      <c r="BP244" s="679"/>
      <c r="BQ244" s="679"/>
      <c r="BR244" s="679"/>
      <c r="BS244" s="679"/>
      <c r="BT244" s="681"/>
    </row>
    <row r="245" spans="1:72" s="2" customFormat="1" ht="18" customHeight="1" x14ac:dyDescent="0.25">
      <c r="A245" s="503" t="s">
        <v>1969</v>
      </c>
      <c r="B245" s="503" t="s">
        <v>1923</v>
      </c>
      <c r="C245" s="498">
        <v>1</v>
      </c>
      <c r="D245" s="503">
        <v>1</v>
      </c>
      <c r="E245" s="499">
        <v>7107</v>
      </c>
      <c r="F245" s="679">
        <f t="shared" si="16"/>
        <v>85284</v>
      </c>
      <c r="G245" s="679"/>
      <c r="H245" s="679"/>
      <c r="I245" s="679"/>
      <c r="J245" s="679"/>
      <c r="K245" s="679"/>
      <c r="L245" s="679"/>
      <c r="M245" s="679"/>
      <c r="N245" s="721"/>
      <c r="O245" s="722"/>
      <c r="P245" s="722"/>
      <c r="Q245" s="722"/>
      <c r="R245" s="722"/>
      <c r="S245" s="722"/>
      <c r="T245" s="722"/>
      <c r="U245" s="723"/>
      <c r="V245" s="680">
        <f t="shared" si="17"/>
        <v>1184.5</v>
      </c>
      <c r="W245" s="680"/>
      <c r="X245" s="680"/>
      <c r="Y245" s="680"/>
      <c r="Z245" s="680"/>
      <c r="AA245" s="680"/>
      <c r="AB245" s="680"/>
      <c r="AC245" s="680"/>
      <c r="AD245" s="680">
        <f t="shared" si="18"/>
        <v>11845</v>
      </c>
      <c r="AE245" s="680"/>
      <c r="AF245" s="680"/>
      <c r="AG245" s="680"/>
      <c r="AH245" s="680"/>
      <c r="AI245" s="680"/>
      <c r="AJ245" s="680"/>
      <c r="AK245" s="680"/>
      <c r="AL245" s="721"/>
      <c r="AM245" s="722"/>
      <c r="AN245" s="722"/>
      <c r="AO245" s="722"/>
      <c r="AP245" s="722"/>
      <c r="AQ245" s="722"/>
      <c r="AR245" s="722"/>
      <c r="AS245" s="723"/>
      <c r="AT245" s="680"/>
      <c r="AU245" s="680"/>
      <c r="AV245" s="680"/>
      <c r="AW245" s="680"/>
      <c r="AX245" s="680"/>
      <c r="AY245" s="680"/>
      <c r="AZ245" s="680"/>
      <c r="BA245" s="680"/>
      <c r="BB245" s="680"/>
      <c r="BC245" s="680"/>
      <c r="BD245" s="680"/>
      <c r="BE245" s="680"/>
      <c r="BF245" s="680"/>
      <c r="BG245" s="680"/>
      <c r="BH245" s="680"/>
      <c r="BI245" s="680"/>
      <c r="BJ245" s="680"/>
      <c r="BK245" s="679">
        <f t="shared" si="15"/>
        <v>98313.5</v>
      </c>
      <c r="BL245" s="679"/>
      <c r="BM245" s="679"/>
      <c r="BN245" s="679"/>
      <c r="BO245" s="679"/>
      <c r="BP245" s="679"/>
      <c r="BQ245" s="679"/>
      <c r="BR245" s="679"/>
      <c r="BS245" s="679"/>
      <c r="BT245" s="681"/>
    </row>
    <row r="246" spans="1:72" s="2" customFormat="1" ht="18" customHeight="1" x14ac:dyDescent="0.25">
      <c r="A246" s="503" t="s">
        <v>1971</v>
      </c>
      <c r="B246" s="503" t="s">
        <v>1923</v>
      </c>
      <c r="C246" s="498">
        <v>1</v>
      </c>
      <c r="D246" s="503">
        <v>4</v>
      </c>
      <c r="E246" s="499">
        <v>28840.824000000001</v>
      </c>
      <c r="F246" s="679">
        <f t="shared" si="16"/>
        <v>346089.88800000004</v>
      </c>
      <c r="G246" s="679"/>
      <c r="H246" s="679"/>
      <c r="I246" s="679"/>
      <c r="J246" s="679"/>
      <c r="K246" s="679"/>
      <c r="L246" s="679"/>
      <c r="M246" s="679"/>
      <c r="N246" s="721"/>
      <c r="O246" s="722"/>
      <c r="P246" s="722"/>
      <c r="Q246" s="722"/>
      <c r="R246" s="722"/>
      <c r="S246" s="722"/>
      <c r="T246" s="722"/>
      <c r="U246" s="723"/>
      <c r="V246" s="680">
        <f t="shared" si="17"/>
        <v>4806.8040000000001</v>
      </c>
      <c r="W246" s="680"/>
      <c r="X246" s="680"/>
      <c r="Y246" s="680"/>
      <c r="Z246" s="680"/>
      <c r="AA246" s="680"/>
      <c r="AB246" s="680"/>
      <c r="AC246" s="680"/>
      <c r="AD246" s="680">
        <f t="shared" si="18"/>
        <v>48068.04</v>
      </c>
      <c r="AE246" s="680"/>
      <c r="AF246" s="680"/>
      <c r="AG246" s="680"/>
      <c r="AH246" s="680"/>
      <c r="AI246" s="680"/>
      <c r="AJ246" s="680"/>
      <c r="AK246" s="680"/>
      <c r="AL246" s="721"/>
      <c r="AM246" s="722"/>
      <c r="AN246" s="722"/>
      <c r="AO246" s="722"/>
      <c r="AP246" s="722"/>
      <c r="AQ246" s="722"/>
      <c r="AR246" s="722"/>
      <c r="AS246" s="723"/>
      <c r="AT246" s="680"/>
      <c r="AU246" s="680"/>
      <c r="AV246" s="680"/>
      <c r="AW246" s="680"/>
      <c r="AX246" s="680"/>
      <c r="AY246" s="680"/>
      <c r="AZ246" s="680"/>
      <c r="BA246" s="680"/>
      <c r="BB246" s="680"/>
      <c r="BC246" s="680"/>
      <c r="BD246" s="680"/>
      <c r="BE246" s="680"/>
      <c r="BF246" s="680"/>
      <c r="BG246" s="680"/>
      <c r="BH246" s="680"/>
      <c r="BI246" s="680"/>
      <c r="BJ246" s="680"/>
      <c r="BK246" s="679">
        <f t="shared" si="15"/>
        <v>398964.73200000002</v>
      </c>
      <c r="BL246" s="679"/>
      <c r="BM246" s="679"/>
      <c r="BN246" s="679"/>
      <c r="BO246" s="679"/>
      <c r="BP246" s="679"/>
      <c r="BQ246" s="679"/>
      <c r="BR246" s="679"/>
      <c r="BS246" s="679"/>
      <c r="BT246" s="681"/>
    </row>
    <row r="247" spans="1:72" s="2" customFormat="1" ht="18" customHeight="1" x14ac:dyDescent="0.25">
      <c r="A247" s="503" t="s">
        <v>1972</v>
      </c>
      <c r="B247" s="503" t="s">
        <v>1923</v>
      </c>
      <c r="C247" s="498">
        <v>1</v>
      </c>
      <c r="D247" s="503">
        <v>1</v>
      </c>
      <c r="E247" s="499">
        <v>7210.2060000000001</v>
      </c>
      <c r="F247" s="679">
        <f t="shared" si="16"/>
        <v>86522.472000000009</v>
      </c>
      <c r="G247" s="679"/>
      <c r="H247" s="679"/>
      <c r="I247" s="679"/>
      <c r="J247" s="679"/>
      <c r="K247" s="679"/>
      <c r="L247" s="679"/>
      <c r="M247" s="679"/>
      <c r="N247" s="721"/>
      <c r="O247" s="722"/>
      <c r="P247" s="722"/>
      <c r="Q247" s="722"/>
      <c r="R247" s="722"/>
      <c r="S247" s="722"/>
      <c r="T247" s="722"/>
      <c r="U247" s="723"/>
      <c r="V247" s="680">
        <f t="shared" si="17"/>
        <v>1201.701</v>
      </c>
      <c r="W247" s="680"/>
      <c r="X247" s="680"/>
      <c r="Y247" s="680"/>
      <c r="Z247" s="680"/>
      <c r="AA247" s="680"/>
      <c r="AB247" s="680"/>
      <c r="AC247" s="680"/>
      <c r="AD247" s="680">
        <f t="shared" si="18"/>
        <v>12017.01</v>
      </c>
      <c r="AE247" s="680"/>
      <c r="AF247" s="680"/>
      <c r="AG247" s="680"/>
      <c r="AH247" s="680"/>
      <c r="AI247" s="680"/>
      <c r="AJ247" s="680"/>
      <c r="AK247" s="680"/>
      <c r="AL247" s="721"/>
      <c r="AM247" s="722"/>
      <c r="AN247" s="722"/>
      <c r="AO247" s="722"/>
      <c r="AP247" s="722"/>
      <c r="AQ247" s="722"/>
      <c r="AR247" s="722"/>
      <c r="AS247" s="723"/>
      <c r="AT247" s="680"/>
      <c r="AU247" s="680"/>
      <c r="AV247" s="680"/>
      <c r="AW247" s="680"/>
      <c r="AX247" s="680"/>
      <c r="AY247" s="680"/>
      <c r="AZ247" s="680"/>
      <c r="BA247" s="680"/>
      <c r="BB247" s="680"/>
      <c r="BC247" s="680"/>
      <c r="BD247" s="680"/>
      <c r="BE247" s="680"/>
      <c r="BF247" s="680"/>
      <c r="BG247" s="680"/>
      <c r="BH247" s="680"/>
      <c r="BI247" s="680"/>
      <c r="BJ247" s="680"/>
      <c r="BK247" s="679">
        <f t="shared" si="15"/>
        <v>99741.183000000005</v>
      </c>
      <c r="BL247" s="679"/>
      <c r="BM247" s="679"/>
      <c r="BN247" s="679"/>
      <c r="BO247" s="679"/>
      <c r="BP247" s="679"/>
      <c r="BQ247" s="679"/>
      <c r="BR247" s="679"/>
      <c r="BS247" s="679"/>
      <c r="BT247" s="681"/>
    </row>
    <row r="248" spans="1:72" s="2" customFormat="1" ht="18" customHeight="1" x14ac:dyDescent="0.25">
      <c r="A248" s="503" t="s">
        <v>1973</v>
      </c>
      <c r="B248" s="503" t="s">
        <v>1923</v>
      </c>
      <c r="C248" s="498">
        <v>1</v>
      </c>
      <c r="D248" s="503">
        <v>1</v>
      </c>
      <c r="E248" s="499">
        <v>7210.2060000000001</v>
      </c>
      <c r="F248" s="679">
        <f t="shared" si="16"/>
        <v>86522.472000000009</v>
      </c>
      <c r="G248" s="679"/>
      <c r="H248" s="679"/>
      <c r="I248" s="679"/>
      <c r="J248" s="679"/>
      <c r="K248" s="679"/>
      <c r="L248" s="679"/>
      <c r="M248" s="679"/>
      <c r="N248" s="721"/>
      <c r="O248" s="722"/>
      <c r="P248" s="722"/>
      <c r="Q248" s="722"/>
      <c r="R248" s="722"/>
      <c r="S248" s="722"/>
      <c r="T248" s="722"/>
      <c r="U248" s="723"/>
      <c r="V248" s="680">
        <f t="shared" si="17"/>
        <v>1201.701</v>
      </c>
      <c r="W248" s="680"/>
      <c r="X248" s="680"/>
      <c r="Y248" s="680"/>
      <c r="Z248" s="680"/>
      <c r="AA248" s="680"/>
      <c r="AB248" s="680"/>
      <c r="AC248" s="680"/>
      <c r="AD248" s="680">
        <f t="shared" si="18"/>
        <v>12017.01</v>
      </c>
      <c r="AE248" s="680"/>
      <c r="AF248" s="680"/>
      <c r="AG248" s="680"/>
      <c r="AH248" s="680"/>
      <c r="AI248" s="680"/>
      <c r="AJ248" s="680"/>
      <c r="AK248" s="680"/>
      <c r="AL248" s="721"/>
      <c r="AM248" s="722"/>
      <c r="AN248" s="722"/>
      <c r="AO248" s="722"/>
      <c r="AP248" s="722"/>
      <c r="AQ248" s="722"/>
      <c r="AR248" s="722"/>
      <c r="AS248" s="723"/>
      <c r="AT248" s="680"/>
      <c r="AU248" s="680"/>
      <c r="AV248" s="680"/>
      <c r="AW248" s="680"/>
      <c r="AX248" s="680"/>
      <c r="AY248" s="680"/>
      <c r="AZ248" s="680"/>
      <c r="BA248" s="680"/>
      <c r="BB248" s="680"/>
      <c r="BC248" s="680"/>
      <c r="BD248" s="680"/>
      <c r="BE248" s="680"/>
      <c r="BF248" s="680"/>
      <c r="BG248" s="680"/>
      <c r="BH248" s="680"/>
      <c r="BI248" s="680"/>
      <c r="BJ248" s="680"/>
      <c r="BK248" s="679">
        <f t="shared" si="15"/>
        <v>99741.183000000005</v>
      </c>
      <c r="BL248" s="679"/>
      <c r="BM248" s="679"/>
      <c r="BN248" s="679"/>
      <c r="BO248" s="679"/>
      <c r="BP248" s="679"/>
      <c r="BQ248" s="679"/>
      <c r="BR248" s="679"/>
      <c r="BS248" s="679"/>
      <c r="BT248" s="681"/>
    </row>
    <row r="249" spans="1:72" s="2" customFormat="1" ht="18" customHeight="1" x14ac:dyDescent="0.25">
      <c r="A249" s="503" t="s">
        <v>1978</v>
      </c>
      <c r="B249" s="503" t="s">
        <v>1923</v>
      </c>
      <c r="C249" s="498">
        <v>1</v>
      </c>
      <c r="D249" s="503">
        <v>1</v>
      </c>
      <c r="E249" s="499">
        <v>7498.5030000000006</v>
      </c>
      <c r="F249" s="679">
        <f t="shared" si="16"/>
        <v>89982.036000000007</v>
      </c>
      <c r="G249" s="679"/>
      <c r="H249" s="679"/>
      <c r="I249" s="679"/>
      <c r="J249" s="679"/>
      <c r="K249" s="679"/>
      <c r="L249" s="679"/>
      <c r="M249" s="679"/>
      <c r="N249" s="721"/>
      <c r="O249" s="722"/>
      <c r="P249" s="722"/>
      <c r="Q249" s="722"/>
      <c r="R249" s="722"/>
      <c r="S249" s="722"/>
      <c r="T249" s="722"/>
      <c r="U249" s="723"/>
      <c r="V249" s="680">
        <f t="shared" si="17"/>
        <v>1249.7505000000001</v>
      </c>
      <c r="W249" s="680"/>
      <c r="X249" s="680"/>
      <c r="Y249" s="680"/>
      <c r="Z249" s="680"/>
      <c r="AA249" s="680"/>
      <c r="AB249" s="680"/>
      <c r="AC249" s="680"/>
      <c r="AD249" s="680">
        <f t="shared" si="18"/>
        <v>12497.505000000001</v>
      </c>
      <c r="AE249" s="680"/>
      <c r="AF249" s="680"/>
      <c r="AG249" s="680"/>
      <c r="AH249" s="680"/>
      <c r="AI249" s="680"/>
      <c r="AJ249" s="680"/>
      <c r="AK249" s="680"/>
      <c r="AL249" s="721"/>
      <c r="AM249" s="722"/>
      <c r="AN249" s="722"/>
      <c r="AO249" s="722"/>
      <c r="AP249" s="722"/>
      <c r="AQ249" s="722"/>
      <c r="AR249" s="722"/>
      <c r="AS249" s="723"/>
      <c r="AT249" s="680"/>
      <c r="AU249" s="680"/>
      <c r="AV249" s="680"/>
      <c r="AW249" s="680"/>
      <c r="AX249" s="680"/>
      <c r="AY249" s="680"/>
      <c r="AZ249" s="680"/>
      <c r="BA249" s="680"/>
      <c r="BB249" s="680"/>
      <c r="BC249" s="680"/>
      <c r="BD249" s="680"/>
      <c r="BE249" s="680"/>
      <c r="BF249" s="680"/>
      <c r="BG249" s="680"/>
      <c r="BH249" s="680"/>
      <c r="BI249" s="680"/>
      <c r="BJ249" s="680"/>
      <c r="BK249" s="679">
        <f t="shared" si="15"/>
        <v>103729.29150000001</v>
      </c>
      <c r="BL249" s="679"/>
      <c r="BM249" s="679"/>
      <c r="BN249" s="679"/>
      <c r="BO249" s="679"/>
      <c r="BP249" s="679"/>
      <c r="BQ249" s="679"/>
      <c r="BR249" s="679"/>
      <c r="BS249" s="679"/>
      <c r="BT249" s="681"/>
    </row>
    <row r="250" spans="1:72" s="2" customFormat="1" ht="18" customHeight="1" x14ac:dyDescent="0.25">
      <c r="A250" s="503" t="s">
        <v>1986</v>
      </c>
      <c r="B250" s="503" t="s">
        <v>1923</v>
      </c>
      <c r="C250" s="498">
        <v>1</v>
      </c>
      <c r="D250" s="503">
        <v>1</v>
      </c>
      <c r="E250" s="499">
        <v>8008.3530000000001</v>
      </c>
      <c r="F250" s="679">
        <f t="shared" si="16"/>
        <v>96100.236000000004</v>
      </c>
      <c r="G250" s="679"/>
      <c r="H250" s="679"/>
      <c r="I250" s="679"/>
      <c r="J250" s="679"/>
      <c r="K250" s="679"/>
      <c r="L250" s="679"/>
      <c r="M250" s="679"/>
      <c r="N250" s="721"/>
      <c r="O250" s="722"/>
      <c r="P250" s="722"/>
      <c r="Q250" s="722"/>
      <c r="R250" s="722"/>
      <c r="S250" s="722"/>
      <c r="T250" s="722"/>
      <c r="U250" s="723"/>
      <c r="V250" s="680">
        <f t="shared" si="17"/>
        <v>1334.7255</v>
      </c>
      <c r="W250" s="680"/>
      <c r="X250" s="680"/>
      <c r="Y250" s="680"/>
      <c r="Z250" s="680"/>
      <c r="AA250" s="680"/>
      <c r="AB250" s="680"/>
      <c r="AC250" s="680"/>
      <c r="AD250" s="680">
        <f t="shared" si="18"/>
        <v>13347.255000000001</v>
      </c>
      <c r="AE250" s="680"/>
      <c r="AF250" s="680"/>
      <c r="AG250" s="680"/>
      <c r="AH250" s="680"/>
      <c r="AI250" s="680"/>
      <c r="AJ250" s="680"/>
      <c r="AK250" s="680"/>
      <c r="AL250" s="721"/>
      <c r="AM250" s="722"/>
      <c r="AN250" s="722"/>
      <c r="AO250" s="722"/>
      <c r="AP250" s="722"/>
      <c r="AQ250" s="722"/>
      <c r="AR250" s="722"/>
      <c r="AS250" s="723"/>
      <c r="AT250" s="680"/>
      <c r="AU250" s="680"/>
      <c r="AV250" s="680"/>
      <c r="AW250" s="680"/>
      <c r="AX250" s="680"/>
      <c r="AY250" s="680"/>
      <c r="AZ250" s="680"/>
      <c r="BA250" s="680"/>
      <c r="BB250" s="680"/>
      <c r="BC250" s="680"/>
      <c r="BD250" s="680"/>
      <c r="BE250" s="680"/>
      <c r="BF250" s="680"/>
      <c r="BG250" s="680"/>
      <c r="BH250" s="680"/>
      <c r="BI250" s="680"/>
      <c r="BJ250" s="680"/>
      <c r="BK250" s="679">
        <f t="shared" si="15"/>
        <v>110782.21650000001</v>
      </c>
      <c r="BL250" s="679"/>
      <c r="BM250" s="679"/>
      <c r="BN250" s="679"/>
      <c r="BO250" s="679"/>
      <c r="BP250" s="679"/>
      <c r="BQ250" s="679"/>
      <c r="BR250" s="679"/>
      <c r="BS250" s="679"/>
      <c r="BT250" s="681"/>
    </row>
    <row r="251" spans="1:72" s="2" customFormat="1" ht="18" customHeight="1" x14ac:dyDescent="0.25">
      <c r="A251" s="503" t="s">
        <v>1997</v>
      </c>
      <c r="B251" s="503" t="s">
        <v>1923</v>
      </c>
      <c r="C251" s="498">
        <v>1</v>
      </c>
      <c r="D251" s="503">
        <v>1</v>
      </c>
      <c r="E251" s="499">
        <v>8574.75</v>
      </c>
      <c r="F251" s="679">
        <f t="shared" si="16"/>
        <v>102897</v>
      </c>
      <c r="G251" s="679"/>
      <c r="H251" s="679"/>
      <c r="I251" s="679"/>
      <c r="J251" s="679"/>
      <c r="K251" s="679"/>
      <c r="L251" s="679"/>
      <c r="M251" s="679"/>
      <c r="N251" s="721"/>
      <c r="O251" s="722"/>
      <c r="P251" s="722"/>
      <c r="Q251" s="722"/>
      <c r="R251" s="722"/>
      <c r="S251" s="722"/>
      <c r="T251" s="722"/>
      <c r="U251" s="723"/>
      <c r="V251" s="680">
        <f t="shared" si="17"/>
        <v>1429.125</v>
      </c>
      <c r="W251" s="680"/>
      <c r="X251" s="680"/>
      <c r="Y251" s="680"/>
      <c r="Z251" s="680"/>
      <c r="AA251" s="680"/>
      <c r="AB251" s="680"/>
      <c r="AC251" s="680"/>
      <c r="AD251" s="680">
        <f t="shared" si="18"/>
        <v>14291.25</v>
      </c>
      <c r="AE251" s="680"/>
      <c r="AF251" s="680"/>
      <c r="AG251" s="680"/>
      <c r="AH251" s="680"/>
      <c r="AI251" s="680"/>
      <c r="AJ251" s="680"/>
      <c r="AK251" s="680"/>
      <c r="AL251" s="721"/>
      <c r="AM251" s="722"/>
      <c r="AN251" s="722"/>
      <c r="AO251" s="722"/>
      <c r="AP251" s="722"/>
      <c r="AQ251" s="722"/>
      <c r="AR251" s="722"/>
      <c r="AS251" s="723"/>
      <c r="AT251" s="680"/>
      <c r="AU251" s="680"/>
      <c r="AV251" s="680"/>
      <c r="AW251" s="680"/>
      <c r="AX251" s="680"/>
      <c r="AY251" s="680"/>
      <c r="AZ251" s="680"/>
      <c r="BA251" s="680"/>
      <c r="BB251" s="680"/>
      <c r="BC251" s="680"/>
      <c r="BD251" s="680"/>
      <c r="BE251" s="680"/>
      <c r="BF251" s="680"/>
      <c r="BG251" s="680"/>
      <c r="BH251" s="680"/>
      <c r="BI251" s="680"/>
      <c r="BJ251" s="680"/>
      <c r="BK251" s="679">
        <f t="shared" si="15"/>
        <v>118617.375</v>
      </c>
      <c r="BL251" s="679"/>
      <c r="BM251" s="679"/>
      <c r="BN251" s="679"/>
      <c r="BO251" s="679"/>
      <c r="BP251" s="679"/>
      <c r="BQ251" s="679"/>
      <c r="BR251" s="679"/>
      <c r="BS251" s="679"/>
      <c r="BT251" s="681"/>
    </row>
    <row r="252" spans="1:72" s="2" customFormat="1" ht="18" customHeight="1" x14ac:dyDescent="0.25">
      <c r="A252" s="503" t="s">
        <v>2009</v>
      </c>
      <c r="B252" s="503" t="s">
        <v>1923</v>
      </c>
      <c r="C252" s="498">
        <v>1</v>
      </c>
      <c r="D252" s="503">
        <v>1</v>
      </c>
      <c r="E252" s="499">
        <v>9022.7999999999993</v>
      </c>
      <c r="F252" s="679">
        <f t="shared" si="16"/>
        <v>108273.59999999999</v>
      </c>
      <c r="G252" s="679"/>
      <c r="H252" s="679"/>
      <c r="I252" s="679"/>
      <c r="J252" s="679"/>
      <c r="K252" s="679"/>
      <c r="L252" s="679"/>
      <c r="M252" s="679"/>
      <c r="N252" s="721"/>
      <c r="O252" s="722"/>
      <c r="P252" s="722"/>
      <c r="Q252" s="722"/>
      <c r="R252" s="722"/>
      <c r="S252" s="722"/>
      <c r="T252" s="722"/>
      <c r="U252" s="723"/>
      <c r="V252" s="680">
        <f t="shared" si="17"/>
        <v>1503.8</v>
      </c>
      <c r="W252" s="680"/>
      <c r="X252" s="680"/>
      <c r="Y252" s="680"/>
      <c r="Z252" s="680"/>
      <c r="AA252" s="680"/>
      <c r="AB252" s="680"/>
      <c r="AC252" s="680"/>
      <c r="AD252" s="680">
        <f t="shared" si="18"/>
        <v>15038</v>
      </c>
      <c r="AE252" s="680"/>
      <c r="AF252" s="680"/>
      <c r="AG252" s="680"/>
      <c r="AH252" s="680"/>
      <c r="AI252" s="680"/>
      <c r="AJ252" s="680"/>
      <c r="AK252" s="680"/>
      <c r="AL252" s="721"/>
      <c r="AM252" s="722"/>
      <c r="AN252" s="722"/>
      <c r="AO252" s="722"/>
      <c r="AP252" s="722"/>
      <c r="AQ252" s="722"/>
      <c r="AR252" s="722"/>
      <c r="AS252" s="723"/>
      <c r="AT252" s="680"/>
      <c r="AU252" s="680"/>
      <c r="AV252" s="680"/>
      <c r="AW252" s="680"/>
      <c r="AX252" s="680"/>
      <c r="AY252" s="680"/>
      <c r="AZ252" s="680"/>
      <c r="BA252" s="680"/>
      <c r="BB252" s="680"/>
      <c r="BC252" s="680"/>
      <c r="BD252" s="680"/>
      <c r="BE252" s="680"/>
      <c r="BF252" s="680"/>
      <c r="BG252" s="680"/>
      <c r="BH252" s="680"/>
      <c r="BI252" s="680"/>
      <c r="BJ252" s="680"/>
      <c r="BK252" s="679">
        <f t="shared" si="15"/>
        <v>124815.4</v>
      </c>
      <c r="BL252" s="679"/>
      <c r="BM252" s="679"/>
      <c r="BN252" s="679"/>
      <c r="BO252" s="679"/>
      <c r="BP252" s="679"/>
      <c r="BQ252" s="679"/>
      <c r="BR252" s="679"/>
      <c r="BS252" s="679"/>
      <c r="BT252" s="681"/>
    </row>
    <row r="253" spans="1:72" s="2" customFormat="1" ht="18" customHeight="1" x14ac:dyDescent="0.25">
      <c r="A253" s="503" t="s">
        <v>2010</v>
      </c>
      <c r="B253" s="503" t="s">
        <v>1923</v>
      </c>
      <c r="C253" s="498">
        <v>1</v>
      </c>
      <c r="D253" s="503">
        <v>1</v>
      </c>
      <c r="E253" s="499">
        <v>9161.85</v>
      </c>
      <c r="F253" s="679">
        <f t="shared" si="16"/>
        <v>109942.20000000001</v>
      </c>
      <c r="G253" s="679"/>
      <c r="H253" s="679"/>
      <c r="I253" s="679"/>
      <c r="J253" s="679"/>
      <c r="K253" s="679"/>
      <c r="L253" s="679"/>
      <c r="M253" s="679"/>
      <c r="N253" s="721"/>
      <c r="O253" s="722"/>
      <c r="P253" s="722"/>
      <c r="Q253" s="722"/>
      <c r="R253" s="722"/>
      <c r="S253" s="722"/>
      <c r="T253" s="722"/>
      <c r="U253" s="723"/>
      <c r="V253" s="680">
        <f t="shared" si="17"/>
        <v>1526.9750000000001</v>
      </c>
      <c r="W253" s="680"/>
      <c r="X253" s="680"/>
      <c r="Y253" s="680"/>
      <c r="Z253" s="680"/>
      <c r="AA253" s="680"/>
      <c r="AB253" s="680"/>
      <c r="AC253" s="680"/>
      <c r="AD253" s="680">
        <f t="shared" si="18"/>
        <v>15269.750000000002</v>
      </c>
      <c r="AE253" s="680"/>
      <c r="AF253" s="680"/>
      <c r="AG253" s="680"/>
      <c r="AH253" s="680"/>
      <c r="AI253" s="680"/>
      <c r="AJ253" s="680"/>
      <c r="AK253" s="680"/>
      <c r="AL253" s="721"/>
      <c r="AM253" s="722"/>
      <c r="AN253" s="722"/>
      <c r="AO253" s="722"/>
      <c r="AP253" s="722"/>
      <c r="AQ253" s="722"/>
      <c r="AR253" s="722"/>
      <c r="AS253" s="723"/>
      <c r="AT253" s="680"/>
      <c r="AU253" s="680"/>
      <c r="AV253" s="680"/>
      <c r="AW253" s="680"/>
      <c r="AX253" s="680"/>
      <c r="AY253" s="680"/>
      <c r="AZ253" s="680"/>
      <c r="BA253" s="680"/>
      <c r="BB253" s="680"/>
      <c r="BC253" s="680"/>
      <c r="BD253" s="680"/>
      <c r="BE253" s="680"/>
      <c r="BF253" s="680"/>
      <c r="BG253" s="680"/>
      <c r="BH253" s="680"/>
      <c r="BI253" s="680"/>
      <c r="BJ253" s="680"/>
      <c r="BK253" s="679">
        <f t="shared" si="15"/>
        <v>126738.92500000002</v>
      </c>
      <c r="BL253" s="679"/>
      <c r="BM253" s="679"/>
      <c r="BN253" s="679"/>
      <c r="BO253" s="679"/>
      <c r="BP253" s="679"/>
      <c r="BQ253" s="679"/>
      <c r="BR253" s="679"/>
      <c r="BS253" s="679"/>
      <c r="BT253" s="681"/>
    </row>
    <row r="254" spans="1:72" s="2" customFormat="1" ht="18" customHeight="1" x14ac:dyDescent="0.25">
      <c r="A254" s="503" t="s">
        <v>2031</v>
      </c>
      <c r="B254" s="503" t="s">
        <v>1923</v>
      </c>
      <c r="C254" s="498">
        <v>1</v>
      </c>
      <c r="D254" s="503">
        <v>1</v>
      </c>
      <c r="E254" s="499">
        <v>9785.103000000001</v>
      </c>
      <c r="F254" s="679">
        <f t="shared" si="16"/>
        <v>117421.236</v>
      </c>
      <c r="G254" s="679"/>
      <c r="H254" s="679"/>
      <c r="I254" s="679"/>
      <c r="J254" s="679"/>
      <c r="K254" s="679"/>
      <c r="L254" s="679"/>
      <c r="M254" s="679"/>
      <c r="N254" s="721"/>
      <c r="O254" s="722"/>
      <c r="P254" s="722"/>
      <c r="Q254" s="722"/>
      <c r="R254" s="722"/>
      <c r="S254" s="722"/>
      <c r="T254" s="722"/>
      <c r="U254" s="723"/>
      <c r="V254" s="680">
        <f t="shared" si="17"/>
        <v>1630.8505000000002</v>
      </c>
      <c r="W254" s="680"/>
      <c r="X254" s="680"/>
      <c r="Y254" s="680"/>
      <c r="Z254" s="680"/>
      <c r="AA254" s="680"/>
      <c r="AB254" s="680"/>
      <c r="AC254" s="680"/>
      <c r="AD254" s="680">
        <f t="shared" si="18"/>
        <v>16308.505000000003</v>
      </c>
      <c r="AE254" s="680"/>
      <c r="AF254" s="680"/>
      <c r="AG254" s="680"/>
      <c r="AH254" s="680"/>
      <c r="AI254" s="680"/>
      <c r="AJ254" s="680"/>
      <c r="AK254" s="680"/>
      <c r="AL254" s="721"/>
      <c r="AM254" s="722"/>
      <c r="AN254" s="722"/>
      <c r="AO254" s="722"/>
      <c r="AP254" s="722"/>
      <c r="AQ254" s="722"/>
      <c r="AR254" s="722"/>
      <c r="AS254" s="723"/>
      <c r="AT254" s="680"/>
      <c r="AU254" s="680"/>
      <c r="AV254" s="680"/>
      <c r="AW254" s="680"/>
      <c r="AX254" s="680"/>
      <c r="AY254" s="680"/>
      <c r="AZ254" s="680"/>
      <c r="BA254" s="680"/>
      <c r="BB254" s="680"/>
      <c r="BC254" s="680"/>
      <c r="BD254" s="680"/>
      <c r="BE254" s="680"/>
      <c r="BF254" s="680"/>
      <c r="BG254" s="680"/>
      <c r="BH254" s="680"/>
      <c r="BI254" s="680"/>
      <c r="BJ254" s="680"/>
      <c r="BK254" s="679">
        <f t="shared" si="15"/>
        <v>135360.59150000001</v>
      </c>
      <c r="BL254" s="679"/>
      <c r="BM254" s="679"/>
      <c r="BN254" s="679"/>
      <c r="BO254" s="679"/>
      <c r="BP254" s="679"/>
      <c r="BQ254" s="679"/>
      <c r="BR254" s="679"/>
      <c r="BS254" s="679"/>
      <c r="BT254" s="681"/>
    </row>
    <row r="255" spans="1:72" s="2" customFormat="1" ht="18" customHeight="1" x14ac:dyDescent="0.25">
      <c r="A255" s="503" t="s">
        <v>2037</v>
      </c>
      <c r="B255" s="503" t="s">
        <v>1923</v>
      </c>
      <c r="C255" s="498">
        <v>1</v>
      </c>
      <c r="D255" s="503">
        <v>2</v>
      </c>
      <c r="E255" s="499">
        <v>19776</v>
      </c>
      <c r="F255" s="679">
        <f t="shared" si="16"/>
        <v>237312</v>
      </c>
      <c r="G255" s="679"/>
      <c r="H255" s="679"/>
      <c r="I255" s="679"/>
      <c r="J255" s="679"/>
      <c r="K255" s="679"/>
      <c r="L255" s="679"/>
      <c r="M255" s="679"/>
      <c r="N255" s="721"/>
      <c r="O255" s="722"/>
      <c r="P255" s="722"/>
      <c r="Q255" s="722"/>
      <c r="R255" s="722"/>
      <c r="S255" s="722"/>
      <c r="T255" s="722"/>
      <c r="U255" s="723"/>
      <c r="V255" s="680">
        <f t="shared" si="17"/>
        <v>3296</v>
      </c>
      <c r="W255" s="680"/>
      <c r="X255" s="680"/>
      <c r="Y255" s="680"/>
      <c r="Z255" s="680"/>
      <c r="AA255" s="680"/>
      <c r="AB255" s="680"/>
      <c r="AC255" s="680"/>
      <c r="AD255" s="680">
        <f t="shared" si="18"/>
        <v>32960</v>
      </c>
      <c r="AE255" s="680"/>
      <c r="AF255" s="680"/>
      <c r="AG255" s="680"/>
      <c r="AH255" s="680"/>
      <c r="AI255" s="680"/>
      <c r="AJ255" s="680"/>
      <c r="AK255" s="680"/>
      <c r="AL255" s="721"/>
      <c r="AM255" s="722"/>
      <c r="AN255" s="722"/>
      <c r="AO255" s="722"/>
      <c r="AP255" s="722"/>
      <c r="AQ255" s="722"/>
      <c r="AR255" s="722"/>
      <c r="AS255" s="723"/>
      <c r="AT255" s="680"/>
      <c r="AU255" s="680"/>
      <c r="AV255" s="680"/>
      <c r="AW255" s="680"/>
      <c r="AX255" s="680"/>
      <c r="AY255" s="680"/>
      <c r="AZ255" s="680"/>
      <c r="BA255" s="680"/>
      <c r="BB255" s="680"/>
      <c r="BC255" s="680"/>
      <c r="BD255" s="680"/>
      <c r="BE255" s="680"/>
      <c r="BF255" s="680"/>
      <c r="BG255" s="680"/>
      <c r="BH255" s="680"/>
      <c r="BI255" s="680"/>
      <c r="BJ255" s="680"/>
      <c r="BK255" s="679">
        <f t="shared" si="15"/>
        <v>273568</v>
      </c>
      <c r="BL255" s="679"/>
      <c r="BM255" s="679"/>
      <c r="BN255" s="679"/>
      <c r="BO255" s="679"/>
      <c r="BP255" s="679"/>
      <c r="BQ255" s="679"/>
      <c r="BR255" s="679"/>
      <c r="BS255" s="679"/>
      <c r="BT255" s="681"/>
    </row>
    <row r="256" spans="1:72" s="2" customFormat="1" ht="18" customHeight="1" x14ac:dyDescent="0.25">
      <c r="A256" s="503" t="s">
        <v>2039</v>
      </c>
      <c r="B256" s="503" t="s">
        <v>1923</v>
      </c>
      <c r="C256" s="498">
        <v>1</v>
      </c>
      <c r="D256" s="503">
        <v>1</v>
      </c>
      <c r="E256" s="499">
        <v>10073.4</v>
      </c>
      <c r="F256" s="679">
        <f t="shared" si="16"/>
        <v>120880.79999999999</v>
      </c>
      <c r="G256" s="679"/>
      <c r="H256" s="679"/>
      <c r="I256" s="679"/>
      <c r="J256" s="679"/>
      <c r="K256" s="679"/>
      <c r="L256" s="679"/>
      <c r="M256" s="679"/>
      <c r="N256" s="721"/>
      <c r="O256" s="722"/>
      <c r="P256" s="722"/>
      <c r="Q256" s="722"/>
      <c r="R256" s="722"/>
      <c r="S256" s="722"/>
      <c r="T256" s="722"/>
      <c r="U256" s="723"/>
      <c r="V256" s="680">
        <f t="shared" si="17"/>
        <v>1678.8999999999999</v>
      </c>
      <c r="W256" s="680"/>
      <c r="X256" s="680"/>
      <c r="Y256" s="680"/>
      <c r="Z256" s="680"/>
      <c r="AA256" s="680"/>
      <c r="AB256" s="680"/>
      <c r="AC256" s="680"/>
      <c r="AD256" s="680">
        <f t="shared" si="18"/>
        <v>16789</v>
      </c>
      <c r="AE256" s="680"/>
      <c r="AF256" s="680"/>
      <c r="AG256" s="680"/>
      <c r="AH256" s="680"/>
      <c r="AI256" s="680"/>
      <c r="AJ256" s="680"/>
      <c r="AK256" s="680"/>
      <c r="AL256" s="721"/>
      <c r="AM256" s="722"/>
      <c r="AN256" s="722"/>
      <c r="AO256" s="722"/>
      <c r="AP256" s="722"/>
      <c r="AQ256" s="722"/>
      <c r="AR256" s="722"/>
      <c r="AS256" s="723"/>
      <c r="AT256" s="680"/>
      <c r="AU256" s="680"/>
      <c r="AV256" s="680"/>
      <c r="AW256" s="680"/>
      <c r="AX256" s="680"/>
      <c r="AY256" s="680"/>
      <c r="AZ256" s="680"/>
      <c r="BA256" s="680"/>
      <c r="BB256" s="680"/>
      <c r="BC256" s="680"/>
      <c r="BD256" s="680"/>
      <c r="BE256" s="680"/>
      <c r="BF256" s="680"/>
      <c r="BG256" s="680"/>
      <c r="BH256" s="680"/>
      <c r="BI256" s="680"/>
      <c r="BJ256" s="680"/>
      <c r="BK256" s="679">
        <f t="shared" si="15"/>
        <v>139348.69999999998</v>
      </c>
      <c r="BL256" s="679"/>
      <c r="BM256" s="679"/>
      <c r="BN256" s="679"/>
      <c r="BO256" s="679"/>
      <c r="BP256" s="679"/>
      <c r="BQ256" s="679"/>
      <c r="BR256" s="679"/>
      <c r="BS256" s="679"/>
      <c r="BT256" s="681"/>
    </row>
    <row r="257" spans="1:72" s="2" customFormat="1" ht="18" customHeight="1" x14ac:dyDescent="0.25">
      <c r="A257" s="503" t="s">
        <v>2091</v>
      </c>
      <c r="B257" s="503" t="s">
        <v>1923</v>
      </c>
      <c r="C257" s="498">
        <v>1</v>
      </c>
      <c r="D257" s="503">
        <v>1</v>
      </c>
      <c r="E257" s="499">
        <v>19570.206000000002</v>
      </c>
      <c r="F257" s="679">
        <f t="shared" si="16"/>
        <v>234842.47200000001</v>
      </c>
      <c r="G257" s="679"/>
      <c r="H257" s="679"/>
      <c r="I257" s="679"/>
      <c r="J257" s="679"/>
      <c r="K257" s="679"/>
      <c r="L257" s="679"/>
      <c r="M257" s="679"/>
      <c r="N257" s="721"/>
      <c r="O257" s="722"/>
      <c r="P257" s="722"/>
      <c r="Q257" s="722"/>
      <c r="R257" s="722"/>
      <c r="S257" s="722"/>
      <c r="T257" s="722"/>
      <c r="U257" s="723"/>
      <c r="V257" s="680">
        <f t="shared" si="17"/>
        <v>3261.7010000000005</v>
      </c>
      <c r="W257" s="680"/>
      <c r="X257" s="680"/>
      <c r="Y257" s="680"/>
      <c r="Z257" s="680"/>
      <c r="AA257" s="680"/>
      <c r="AB257" s="680"/>
      <c r="AC257" s="680"/>
      <c r="AD257" s="680">
        <f t="shared" si="18"/>
        <v>32617.010000000006</v>
      </c>
      <c r="AE257" s="680"/>
      <c r="AF257" s="680"/>
      <c r="AG257" s="680"/>
      <c r="AH257" s="680"/>
      <c r="AI257" s="680"/>
      <c r="AJ257" s="680"/>
      <c r="AK257" s="680"/>
      <c r="AL257" s="721"/>
      <c r="AM257" s="722"/>
      <c r="AN257" s="722"/>
      <c r="AO257" s="722"/>
      <c r="AP257" s="722"/>
      <c r="AQ257" s="722"/>
      <c r="AR257" s="722"/>
      <c r="AS257" s="723"/>
      <c r="AT257" s="680"/>
      <c r="AU257" s="680"/>
      <c r="AV257" s="680"/>
      <c r="AW257" s="680"/>
      <c r="AX257" s="680"/>
      <c r="AY257" s="680"/>
      <c r="AZ257" s="680"/>
      <c r="BA257" s="680"/>
      <c r="BB257" s="680"/>
      <c r="BC257" s="680"/>
      <c r="BD257" s="680"/>
      <c r="BE257" s="680"/>
      <c r="BF257" s="680"/>
      <c r="BG257" s="680"/>
      <c r="BH257" s="680"/>
      <c r="BI257" s="680"/>
      <c r="BJ257" s="680"/>
      <c r="BK257" s="679">
        <f t="shared" si="15"/>
        <v>270721.18300000002</v>
      </c>
      <c r="BL257" s="679"/>
      <c r="BM257" s="679"/>
      <c r="BN257" s="679"/>
      <c r="BO257" s="679"/>
      <c r="BP257" s="679"/>
      <c r="BQ257" s="679"/>
      <c r="BR257" s="679"/>
      <c r="BS257" s="679"/>
      <c r="BT257" s="681"/>
    </row>
    <row r="258" spans="1:72" s="2" customFormat="1" ht="18" customHeight="1" x14ac:dyDescent="0.25">
      <c r="A258" s="503" t="s">
        <v>2009</v>
      </c>
      <c r="B258" s="503" t="s">
        <v>1924</v>
      </c>
      <c r="C258" s="498">
        <v>1</v>
      </c>
      <c r="D258" s="503">
        <v>1</v>
      </c>
      <c r="E258" s="499">
        <v>9022.7999999999993</v>
      </c>
      <c r="F258" s="679">
        <f t="shared" si="16"/>
        <v>108273.59999999999</v>
      </c>
      <c r="G258" s="679"/>
      <c r="H258" s="679"/>
      <c r="I258" s="679"/>
      <c r="J258" s="679"/>
      <c r="K258" s="679"/>
      <c r="L258" s="679"/>
      <c r="M258" s="679"/>
      <c r="N258" s="721"/>
      <c r="O258" s="722"/>
      <c r="P258" s="722"/>
      <c r="Q258" s="722"/>
      <c r="R258" s="722"/>
      <c r="S258" s="722"/>
      <c r="T258" s="722"/>
      <c r="U258" s="723"/>
      <c r="V258" s="680">
        <f t="shared" si="17"/>
        <v>1503.8</v>
      </c>
      <c r="W258" s="680"/>
      <c r="X258" s="680"/>
      <c r="Y258" s="680"/>
      <c r="Z258" s="680"/>
      <c r="AA258" s="680"/>
      <c r="AB258" s="680"/>
      <c r="AC258" s="680"/>
      <c r="AD258" s="680">
        <f t="shared" si="18"/>
        <v>15038</v>
      </c>
      <c r="AE258" s="680"/>
      <c r="AF258" s="680"/>
      <c r="AG258" s="680"/>
      <c r="AH258" s="680"/>
      <c r="AI258" s="680"/>
      <c r="AJ258" s="680"/>
      <c r="AK258" s="680"/>
      <c r="AL258" s="721"/>
      <c r="AM258" s="722"/>
      <c r="AN258" s="722"/>
      <c r="AO258" s="722"/>
      <c r="AP258" s="722"/>
      <c r="AQ258" s="722"/>
      <c r="AR258" s="722"/>
      <c r="AS258" s="723"/>
      <c r="AT258" s="680"/>
      <c r="AU258" s="680"/>
      <c r="AV258" s="680"/>
      <c r="AW258" s="680"/>
      <c r="AX258" s="680"/>
      <c r="AY258" s="680"/>
      <c r="AZ258" s="680"/>
      <c r="BA258" s="680"/>
      <c r="BB258" s="680"/>
      <c r="BC258" s="680"/>
      <c r="BD258" s="680"/>
      <c r="BE258" s="680"/>
      <c r="BF258" s="680"/>
      <c r="BG258" s="680"/>
      <c r="BH258" s="680"/>
      <c r="BI258" s="680"/>
      <c r="BJ258" s="680"/>
      <c r="BK258" s="679">
        <f t="shared" si="15"/>
        <v>124815.4</v>
      </c>
      <c r="BL258" s="679"/>
      <c r="BM258" s="679"/>
      <c r="BN258" s="679"/>
      <c r="BO258" s="679"/>
      <c r="BP258" s="679"/>
      <c r="BQ258" s="679"/>
      <c r="BR258" s="679"/>
      <c r="BS258" s="679"/>
      <c r="BT258" s="681"/>
    </row>
    <row r="259" spans="1:72" s="2" customFormat="1" ht="18" customHeight="1" x14ac:dyDescent="0.25">
      <c r="A259" s="503" t="s">
        <v>2037</v>
      </c>
      <c r="B259" s="503" t="s">
        <v>1924</v>
      </c>
      <c r="C259" s="498">
        <v>1</v>
      </c>
      <c r="D259" s="503">
        <v>2</v>
      </c>
      <c r="E259" s="499">
        <v>19776</v>
      </c>
      <c r="F259" s="679">
        <f t="shared" si="16"/>
        <v>237312</v>
      </c>
      <c r="G259" s="679"/>
      <c r="H259" s="679"/>
      <c r="I259" s="679"/>
      <c r="J259" s="679"/>
      <c r="K259" s="679"/>
      <c r="L259" s="679"/>
      <c r="M259" s="679"/>
      <c r="N259" s="721"/>
      <c r="O259" s="722"/>
      <c r="P259" s="722"/>
      <c r="Q259" s="722"/>
      <c r="R259" s="722"/>
      <c r="S259" s="722"/>
      <c r="T259" s="722"/>
      <c r="U259" s="723"/>
      <c r="V259" s="680">
        <f t="shared" si="17"/>
        <v>3296</v>
      </c>
      <c r="W259" s="680"/>
      <c r="X259" s="680"/>
      <c r="Y259" s="680"/>
      <c r="Z259" s="680"/>
      <c r="AA259" s="680"/>
      <c r="AB259" s="680"/>
      <c r="AC259" s="680"/>
      <c r="AD259" s="680">
        <f t="shared" si="18"/>
        <v>32960</v>
      </c>
      <c r="AE259" s="680"/>
      <c r="AF259" s="680"/>
      <c r="AG259" s="680"/>
      <c r="AH259" s="680"/>
      <c r="AI259" s="680"/>
      <c r="AJ259" s="680"/>
      <c r="AK259" s="680"/>
      <c r="AL259" s="721"/>
      <c r="AM259" s="722"/>
      <c r="AN259" s="722"/>
      <c r="AO259" s="722"/>
      <c r="AP259" s="722"/>
      <c r="AQ259" s="722"/>
      <c r="AR259" s="722"/>
      <c r="AS259" s="723"/>
      <c r="AT259" s="680"/>
      <c r="AU259" s="680"/>
      <c r="AV259" s="680"/>
      <c r="AW259" s="680"/>
      <c r="AX259" s="680"/>
      <c r="AY259" s="680"/>
      <c r="AZ259" s="680"/>
      <c r="BA259" s="680"/>
      <c r="BB259" s="680"/>
      <c r="BC259" s="680"/>
      <c r="BD259" s="680"/>
      <c r="BE259" s="680"/>
      <c r="BF259" s="680"/>
      <c r="BG259" s="680"/>
      <c r="BH259" s="680"/>
      <c r="BI259" s="680"/>
      <c r="BJ259" s="680"/>
      <c r="BK259" s="679">
        <f t="shared" si="15"/>
        <v>273568</v>
      </c>
      <c r="BL259" s="679"/>
      <c r="BM259" s="679"/>
      <c r="BN259" s="679"/>
      <c r="BO259" s="679"/>
      <c r="BP259" s="679"/>
      <c r="BQ259" s="679"/>
      <c r="BR259" s="679"/>
      <c r="BS259" s="679"/>
      <c r="BT259" s="681"/>
    </row>
    <row r="260" spans="1:72" s="2" customFormat="1" ht="18" customHeight="1" x14ac:dyDescent="0.25">
      <c r="A260" s="503" t="s">
        <v>2051</v>
      </c>
      <c r="B260" s="503" t="s">
        <v>1924</v>
      </c>
      <c r="C260" s="498">
        <v>1</v>
      </c>
      <c r="D260" s="503">
        <v>1</v>
      </c>
      <c r="E260" s="499">
        <v>10941.69</v>
      </c>
      <c r="F260" s="679">
        <f t="shared" si="16"/>
        <v>131300.28</v>
      </c>
      <c r="G260" s="679"/>
      <c r="H260" s="679"/>
      <c r="I260" s="679"/>
      <c r="J260" s="679"/>
      <c r="K260" s="679"/>
      <c r="L260" s="679"/>
      <c r="M260" s="679"/>
      <c r="N260" s="721"/>
      <c r="O260" s="722"/>
      <c r="P260" s="722"/>
      <c r="Q260" s="722"/>
      <c r="R260" s="722"/>
      <c r="S260" s="722"/>
      <c r="T260" s="722"/>
      <c r="U260" s="723"/>
      <c r="V260" s="680">
        <f t="shared" si="17"/>
        <v>1823.615</v>
      </c>
      <c r="W260" s="680"/>
      <c r="X260" s="680"/>
      <c r="Y260" s="680"/>
      <c r="Z260" s="680"/>
      <c r="AA260" s="680"/>
      <c r="AB260" s="680"/>
      <c r="AC260" s="680"/>
      <c r="AD260" s="680">
        <f t="shared" si="18"/>
        <v>18236.150000000001</v>
      </c>
      <c r="AE260" s="680"/>
      <c r="AF260" s="680"/>
      <c r="AG260" s="680"/>
      <c r="AH260" s="680"/>
      <c r="AI260" s="680"/>
      <c r="AJ260" s="680"/>
      <c r="AK260" s="680"/>
      <c r="AL260" s="721"/>
      <c r="AM260" s="722"/>
      <c r="AN260" s="722"/>
      <c r="AO260" s="722"/>
      <c r="AP260" s="722"/>
      <c r="AQ260" s="722"/>
      <c r="AR260" s="722"/>
      <c r="AS260" s="723"/>
      <c r="AT260" s="680"/>
      <c r="AU260" s="680"/>
      <c r="AV260" s="680"/>
      <c r="AW260" s="680"/>
      <c r="AX260" s="680"/>
      <c r="AY260" s="680"/>
      <c r="AZ260" s="680"/>
      <c r="BA260" s="680"/>
      <c r="BB260" s="680"/>
      <c r="BC260" s="680"/>
      <c r="BD260" s="680"/>
      <c r="BE260" s="680"/>
      <c r="BF260" s="680"/>
      <c r="BG260" s="680"/>
      <c r="BH260" s="680"/>
      <c r="BI260" s="680"/>
      <c r="BJ260" s="680"/>
      <c r="BK260" s="679">
        <f t="shared" si="15"/>
        <v>151360.04499999998</v>
      </c>
      <c r="BL260" s="679"/>
      <c r="BM260" s="679"/>
      <c r="BN260" s="679"/>
      <c r="BO260" s="679"/>
      <c r="BP260" s="679"/>
      <c r="BQ260" s="679"/>
      <c r="BR260" s="679"/>
      <c r="BS260" s="679"/>
      <c r="BT260" s="681"/>
    </row>
    <row r="261" spans="1:72" s="2" customFormat="1" ht="18" customHeight="1" x14ac:dyDescent="0.25">
      <c r="A261" s="503" t="s">
        <v>2082</v>
      </c>
      <c r="B261" s="503" t="s">
        <v>1924</v>
      </c>
      <c r="C261" s="498">
        <v>1</v>
      </c>
      <c r="D261" s="503">
        <v>1</v>
      </c>
      <c r="E261" s="499">
        <v>14420.103000000001</v>
      </c>
      <c r="F261" s="679">
        <f t="shared" si="16"/>
        <v>173041.236</v>
      </c>
      <c r="G261" s="679"/>
      <c r="H261" s="679"/>
      <c r="I261" s="679"/>
      <c r="J261" s="679"/>
      <c r="K261" s="679"/>
      <c r="L261" s="679"/>
      <c r="M261" s="679"/>
      <c r="N261" s="721"/>
      <c r="O261" s="722"/>
      <c r="P261" s="722"/>
      <c r="Q261" s="722"/>
      <c r="R261" s="722"/>
      <c r="S261" s="722"/>
      <c r="T261" s="722"/>
      <c r="U261" s="723"/>
      <c r="V261" s="680">
        <f t="shared" si="17"/>
        <v>2403.3505000000005</v>
      </c>
      <c r="W261" s="680"/>
      <c r="X261" s="680"/>
      <c r="Y261" s="680"/>
      <c r="Z261" s="680"/>
      <c r="AA261" s="680"/>
      <c r="AB261" s="680"/>
      <c r="AC261" s="680"/>
      <c r="AD261" s="680">
        <f t="shared" si="18"/>
        <v>24033.505000000001</v>
      </c>
      <c r="AE261" s="680"/>
      <c r="AF261" s="680"/>
      <c r="AG261" s="680"/>
      <c r="AH261" s="680"/>
      <c r="AI261" s="680"/>
      <c r="AJ261" s="680"/>
      <c r="AK261" s="680"/>
      <c r="AL261" s="721"/>
      <c r="AM261" s="722"/>
      <c r="AN261" s="722"/>
      <c r="AO261" s="722"/>
      <c r="AP261" s="722"/>
      <c r="AQ261" s="722"/>
      <c r="AR261" s="722"/>
      <c r="AS261" s="723"/>
      <c r="AT261" s="680"/>
      <c r="AU261" s="680"/>
      <c r="AV261" s="680"/>
      <c r="AW261" s="680"/>
      <c r="AX261" s="680"/>
      <c r="AY261" s="680"/>
      <c r="AZ261" s="680"/>
      <c r="BA261" s="680"/>
      <c r="BB261" s="680"/>
      <c r="BC261" s="680"/>
      <c r="BD261" s="680"/>
      <c r="BE261" s="680"/>
      <c r="BF261" s="680"/>
      <c r="BG261" s="680"/>
      <c r="BH261" s="680"/>
      <c r="BI261" s="680"/>
      <c r="BJ261" s="680"/>
      <c r="BK261" s="679">
        <f t="shared" si="15"/>
        <v>199478.09150000001</v>
      </c>
      <c r="BL261" s="679"/>
      <c r="BM261" s="679"/>
      <c r="BN261" s="679"/>
      <c r="BO261" s="679"/>
      <c r="BP261" s="679"/>
      <c r="BQ261" s="679"/>
      <c r="BR261" s="679"/>
      <c r="BS261" s="679"/>
      <c r="BT261" s="681"/>
    </row>
    <row r="262" spans="1:72" s="2" customFormat="1" ht="18" customHeight="1" x14ac:dyDescent="0.25">
      <c r="A262" s="503" t="s">
        <v>1948</v>
      </c>
      <c r="B262" s="503" t="s">
        <v>1925</v>
      </c>
      <c r="C262" s="498">
        <v>1</v>
      </c>
      <c r="D262" s="503">
        <v>11</v>
      </c>
      <c r="E262" s="499">
        <v>70019.399999999994</v>
      </c>
      <c r="F262" s="679">
        <f t="shared" si="16"/>
        <v>840232.79999999993</v>
      </c>
      <c r="G262" s="679"/>
      <c r="H262" s="679"/>
      <c r="I262" s="679"/>
      <c r="J262" s="679"/>
      <c r="K262" s="679"/>
      <c r="L262" s="679"/>
      <c r="M262" s="679"/>
      <c r="N262" s="721"/>
      <c r="O262" s="722"/>
      <c r="P262" s="722"/>
      <c r="Q262" s="722"/>
      <c r="R262" s="722"/>
      <c r="S262" s="722"/>
      <c r="T262" s="722"/>
      <c r="U262" s="723"/>
      <c r="V262" s="680">
        <f t="shared" si="17"/>
        <v>11669.9</v>
      </c>
      <c r="W262" s="680"/>
      <c r="X262" s="680"/>
      <c r="Y262" s="680"/>
      <c r="Z262" s="680"/>
      <c r="AA262" s="680"/>
      <c r="AB262" s="680"/>
      <c r="AC262" s="680"/>
      <c r="AD262" s="680">
        <f t="shared" si="18"/>
        <v>116699</v>
      </c>
      <c r="AE262" s="680"/>
      <c r="AF262" s="680"/>
      <c r="AG262" s="680"/>
      <c r="AH262" s="680"/>
      <c r="AI262" s="680"/>
      <c r="AJ262" s="680"/>
      <c r="AK262" s="680"/>
      <c r="AL262" s="721"/>
      <c r="AM262" s="722"/>
      <c r="AN262" s="722"/>
      <c r="AO262" s="722"/>
      <c r="AP262" s="722"/>
      <c r="AQ262" s="722"/>
      <c r="AR262" s="722"/>
      <c r="AS262" s="723"/>
      <c r="AT262" s="680"/>
      <c r="AU262" s="680"/>
      <c r="AV262" s="680"/>
      <c r="AW262" s="680"/>
      <c r="AX262" s="680"/>
      <c r="AY262" s="680"/>
      <c r="AZ262" s="680"/>
      <c r="BA262" s="680"/>
      <c r="BB262" s="680"/>
      <c r="BC262" s="680"/>
      <c r="BD262" s="680"/>
      <c r="BE262" s="680"/>
      <c r="BF262" s="680"/>
      <c r="BG262" s="680"/>
      <c r="BH262" s="680"/>
      <c r="BI262" s="680"/>
      <c r="BJ262" s="680"/>
      <c r="BK262" s="679">
        <f t="shared" si="15"/>
        <v>968601.7</v>
      </c>
      <c r="BL262" s="679"/>
      <c r="BM262" s="679"/>
      <c r="BN262" s="679"/>
      <c r="BO262" s="679"/>
      <c r="BP262" s="679"/>
      <c r="BQ262" s="679"/>
      <c r="BR262" s="679"/>
      <c r="BS262" s="679"/>
      <c r="BT262" s="681"/>
    </row>
    <row r="263" spans="1:72" s="2" customFormat="1" ht="18" customHeight="1" x14ac:dyDescent="0.25">
      <c r="A263" s="503" t="s">
        <v>1950</v>
      </c>
      <c r="B263" s="503" t="s">
        <v>1925</v>
      </c>
      <c r="C263" s="498">
        <v>1</v>
      </c>
      <c r="D263" s="503">
        <v>1</v>
      </c>
      <c r="E263" s="499">
        <v>6365.4</v>
      </c>
      <c r="F263" s="679">
        <f t="shared" si="16"/>
        <v>76384.799999999988</v>
      </c>
      <c r="G263" s="679"/>
      <c r="H263" s="679"/>
      <c r="I263" s="679"/>
      <c r="J263" s="679"/>
      <c r="K263" s="679"/>
      <c r="L263" s="679"/>
      <c r="M263" s="679"/>
      <c r="N263" s="721"/>
      <c r="O263" s="722"/>
      <c r="P263" s="722"/>
      <c r="Q263" s="722"/>
      <c r="R263" s="722"/>
      <c r="S263" s="722"/>
      <c r="T263" s="722"/>
      <c r="U263" s="723"/>
      <c r="V263" s="680">
        <f t="shared" si="17"/>
        <v>1060.8999999999999</v>
      </c>
      <c r="W263" s="680"/>
      <c r="X263" s="680"/>
      <c r="Y263" s="680"/>
      <c r="Z263" s="680"/>
      <c r="AA263" s="680"/>
      <c r="AB263" s="680"/>
      <c r="AC263" s="680"/>
      <c r="AD263" s="680">
        <f t="shared" si="18"/>
        <v>10608.999999999998</v>
      </c>
      <c r="AE263" s="680"/>
      <c r="AF263" s="680"/>
      <c r="AG263" s="680"/>
      <c r="AH263" s="680"/>
      <c r="AI263" s="680"/>
      <c r="AJ263" s="680"/>
      <c r="AK263" s="680"/>
      <c r="AL263" s="721"/>
      <c r="AM263" s="722"/>
      <c r="AN263" s="722"/>
      <c r="AO263" s="722"/>
      <c r="AP263" s="722"/>
      <c r="AQ263" s="722"/>
      <c r="AR263" s="722"/>
      <c r="AS263" s="723"/>
      <c r="AT263" s="680"/>
      <c r="AU263" s="680"/>
      <c r="AV263" s="680"/>
      <c r="AW263" s="680"/>
      <c r="AX263" s="680"/>
      <c r="AY263" s="680"/>
      <c r="AZ263" s="680"/>
      <c r="BA263" s="680"/>
      <c r="BB263" s="680"/>
      <c r="BC263" s="680"/>
      <c r="BD263" s="680"/>
      <c r="BE263" s="680"/>
      <c r="BF263" s="680"/>
      <c r="BG263" s="680"/>
      <c r="BH263" s="680"/>
      <c r="BI263" s="680"/>
      <c r="BJ263" s="680"/>
      <c r="BK263" s="679">
        <f t="shared" si="15"/>
        <v>88054.699999999983</v>
      </c>
      <c r="BL263" s="679"/>
      <c r="BM263" s="679"/>
      <c r="BN263" s="679"/>
      <c r="BO263" s="679"/>
      <c r="BP263" s="679"/>
      <c r="BQ263" s="679"/>
      <c r="BR263" s="679"/>
      <c r="BS263" s="679"/>
      <c r="BT263" s="681"/>
    </row>
    <row r="264" spans="1:72" s="2" customFormat="1" ht="18" customHeight="1" x14ac:dyDescent="0.25">
      <c r="A264" s="503" t="s">
        <v>1971</v>
      </c>
      <c r="B264" s="503" t="s">
        <v>1925</v>
      </c>
      <c r="C264" s="498">
        <v>1</v>
      </c>
      <c r="D264" s="503">
        <v>6</v>
      </c>
      <c r="E264" s="499">
        <v>43261.236000000004</v>
      </c>
      <c r="F264" s="679">
        <f t="shared" si="16"/>
        <v>519134.83200000005</v>
      </c>
      <c r="G264" s="679"/>
      <c r="H264" s="679"/>
      <c r="I264" s="679"/>
      <c r="J264" s="679"/>
      <c r="K264" s="679"/>
      <c r="L264" s="679"/>
      <c r="M264" s="679"/>
      <c r="N264" s="721"/>
      <c r="O264" s="722"/>
      <c r="P264" s="722"/>
      <c r="Q264" s="722"/>
      <c r="R264" s="722"/>
      <c r="S264" s="722"/>
      <c r="T264" s="722"/>
      <c r="U264" s="723"/>
      <c r="V264" s="680">
        <f t="shared" si="17"/>
        <v>7210.2060000000001</v>
      </c>
      <c r="W264" s="680"/>
      <c r="X264" s="680"/>
      <c r="Y264" s="680"/>
      <c r="Z264" s="680"/>
      <c r="AA264" s="680"/>
      <c r="AB264" s="680"/>
      <c r="AC264" s="680"/>
      <c r="AD264" s="680">
        <f t="shared" si="18"/>
        <v>72102.060000000012</v>
      </c>
      <c r="AE264" s="680"/>
      <c r="AF264" s="680"/>
      <c r="AG264" s="680"/>
      <c r="AH264" s="680"/>
      <c r="AI264" s="680"/>
      <c r="AJ264" s="680"/>
      <c r="AK264" s="680"/>
      <c r="AL264" s="721"/>
      <c r="AM264" s="722"/>
      <c r="AN264" s="722"/>
      <c r="AO264" s="722"/>
      <c r="AP264" s="722"/>
      <c r="AQ264" s="722"/>
      <c r="AR264" s="722"/>
      <c r="AS264" s="723"/>
      <c r="AT264" s="680"/>
      <c r="AU264" s="680"/>
      <c r="AV264" s="680"/>
      <c r="AW264" s="680"/>
      <c r="AX264" s="680"/>
      <c r="AY264" s="680"/>
      <c r="AZ264" s="680"/>
      <c r="BA264" s="680"/>
      <c r="BB264" s="680"/>
      <c r="BC264" s="680"/>
      <c r="BD264" s="680"/>
      <c r="BE264" s="680"/>
      <c r="BF264" s="680"/>
      <c r="BG264" s="680"/>
      <c r="BH264" s="680"/>
      <c r="BI264" s="680"/>
      <c r="BJ264" s="680"/>
      <c r="BK264" s="679">
        <f t="shared" ref="BK264:BK327" si="19">F264+V264+AD264</f>
        <v>598447.09800000011</v>
      </c>
      <c r="BL264" s="679"/>
      <c r="BM264" s="679"/>
      <c r="BN264" s="679"/>
      <c r="BO264" s="679"/>
      <c r="BP264" s="679"/>
      <c r="BQ264" s="679"/>
      <c r="BR264" s="679"/>
      <c r="BS264" s="679"/>
      <c r="BT264" s="681"/>
    </row>
    <row r="265" spans="1:72" s="2" customFormat="1" ht="18" customHeight="1" x14ac:dyDescent="0.25">
      <c r="A265" s="503" t="s">
        <v>1985</v>
      </c>
      <c r="B265" s="503" t="s">
        <v>1925</v>
      </c>
      <c r="C265" s="498">
        <v>1</v>
      </c>
      <c r="D265" s="503">
        <v>1</v>
      </c>
      <c r="E265" s="499">
        <v>7953.66</v>
      </c>
      <c r="F265" s="679">
        <f t="shared" si="16"/>
        <v>95443.92</v>
      </c>
      <c r="G265" s="679"/>
      <c r="H265" s="679"/>
      <c r="I265" s="679"/>
      <c r="J265" s="679"/>
      <c r="K265" s="679"/>
      <c r="L265" s="679"/>
      <c r="M265" s="679"/>
      <c r="N265" s="721"/>
      <c r="O265" s="722"/>
      <c r="P265" s="722"/>
      <c r="Q265" s="722"/>
      <c r="R265" s="722"/>
      <c r="S265" s="722"/>
      <c r="T265" s="722"/>
      <c r="U265" s="723"/>
      <c r="V265" s="680">
        <f t="shared" si="17"/>
        <v>1325.6100000000001</v>
      </c>
      <c r="W265" s="680"/>
      <c r="X265" s="680"/>
      <c r="Y265" s="680"/>
      <c r="Z265" s="680"/>
      <c r="AA265" s="680"/>
      <c r="AB265" s="680"/>
      <c r="AC265" s="680"/>
      <c r="AD265" s="680">
        <f t="shared" si="18"/>
        <v>13256.1</v>
      </c>
      <c r="AE265" s="680"/>
      <c r="AF265" s="680"/>
      <c r="AG265" s="680"/>
      <c r="AH265" s="680"/>
      <c r="AI265" s="680"/>
      <c r="AJ265" s="680"/>
      <c r="AK265" s="680"/>
      <c r="AL265" s="721"/>
      <c r="AM265" s="722"/>
      <c r="AN265" s="722"/>
      <c r="AO265" s="722"/>
      <c r="AP265" s="722"/>
      <c r="AQ265" s="722"/>
      <c r="AR265" s="722"/>
      <c r="AS265" s="723"/>
      <c r="AT265" s="680"/>
      <c r="AU265" s="680"/>
      <c r="AV265" s="680"/>
      <c r="AW265" s="680"/>
      <c r="AX265" s="680"/>
      <c r="AY265" s="680"/>
      <c r="AZ265" s="680"/>
      <c r="BA265" s="680"/>
      <c r="BB265" s="680"/>
      <c r="BC265" s="680"/>
      <c r="BD265" s="680"/>
      <c r="BE265" s="680"/>
      <c r="BF265" s="680"/>
      <c r="BG265" s="680"/>
      <c r="BH265" s="680"/>
      <c r="BI265" s="680"/>
      <c r="BJ265" s="680"/>
      <c r="BK265" s="679">
        <f t="shared" si="19"/>
        <v>110025.63</v>
      </c>
      <c r="BL265" s="679"/>
      <c r="BM265" s="679"/>
      <c r="BN265" s="679"/>
      <c r="BO265" s="679"/>
      <c r="BP265" s="679"/>
      <c r="BQ265" s="679"/>
      <c r="BR265" s="679"/>
      <c r="BS265" s="679"/>
      <c r="BT265" s="681"/>
    </row>
    <row r="266" spans="1:72" s="2" customFormat="1" ht="18" customHeight="1" x14ac:dyDescent="0.25">
      <c r="A266" s="503" t="s">
        <v>1993</v>
      </c>
      <c r="B266" s="503" t="s">
        <v>1925</v>
      </c>
      <c r="C266" s="498">
        <v>1</v>
      </c>
      <c r="D266" s="503">
        <v>1</v>
      </c>
      <c r="E266" s="499">
        <v>8240.103000000001</v>
      </c>
      <c r="F266" s="679">
        <f t="shared" si="16"/>
        <v>98881.236000000004</v>
      </c>
      <c r="G266" s="679"/>
      <c r="H266" s="679"/>
      <c r="I266" s="679"/>
      <c r="J266" s="679"/>
      <c r="K266" s="679"/>
      <c r="L266" s="679"/>
      <c r="M266" s="679"/>
      <c r="N266" s="721"/>
      <c r="O266" s="722"/>
      <c r="P266" s="722"/>
      <c r="Q266" s="722"/>
      <c r="R266" s="722"/>
      <c r="S266" s="722"/>
      <c r="T266" s="722"/>
      <c r="U266" s="723"/>
      <c r="V266" s="680">
        <f t="shared" si="17"/>
        <v>1373.3505000000002</v>
      </c>
      <c r="W266" s="680"/>
      <c r="X266" s="680"/>
      <c r="Y266" s="680"/>
      <c r="Z266" s="680"/>
      <c r="AA266" s="680"/>
      <c r="AB266" s="680"/>
      <c r="AC266" s="680"/>
      <c r="AD266" s="680">
        <f t="shared" si="18"/>
        <v>13733.505000000003</v>
      </c>
      <c r="AE266" s="680"/>
      <c r="AF266" s="680"/>
      <c r="AG266" s="680"/>
      <c r="AH266" s="680"/>
      <c r="AI266" s="680"/>
      <c r="AJ266" s="680"/>
      <c r="AK266" s="680"/>
      <c r="AL266" s="721"/>
      <c r="AM266" s="722"/>
      <c r="AN266" s="722"/>
      <c r="AO266" s="722"/>
      <c r="AP266" s="722"/>
      <c r="AQ266" s="722"/>
      <c r="AR266" s="722"/>
      <c r="AS266" s="723"/>
      <c r="AT266" s="680"/>
      <c r="AU266" s="680"/>
      <c r="AV266" s="680"/>
      <c r="AW266" s="680"/>
      <c r="AX266" s="680"/>
      <c r="AY266" s="680"/>
      <c r="AZ266" s="680"/>
      <c r="BA266" s="680"/>
      <c r="BB266" s="680"/>
      <c r="BC266" s="680"/>
      <c r="BD266" s="680"/>
      <c r="BE266" s="680"/>
      <c r="BF266" s="680"/>
      <c r="BG266" s="680"/>
      <c r="BH266" s="680"/>
      <c r="BI266" s="680"/>
      <c r="BJ266" s="680"/>
      <c r="BK266" s="679">
        <f t="shared" si="19"/>
        <v>113988.09150000001</v>
      </c>
      <c r="BL266" s="679"/>
      <c r="BM266" s="679"/>
      <c r="BN266" s="679"/>
      <c r="BO266" s="679"/>
      <c r="BP266" s="679"/>
      <c r="BQ266" s="679"/>
      <c r="BR266" s="679"/>
      <c r="BS266" s="679"/>
      <c r="BT266" s="681"/>
    </row>
    <row r="267" spans="1:72" s="2" customFormat="1" ht="18" customHeight="1" x14ac:dyDescent="0.25">
      <c r="A267" s="503" t="s">
        <v>2009</v>
      </c>
      <c r="B267" s="503" t="s">
        <v>1925</v>
      </c>
      <c r="C267" s="498">
        <v>1</v>
      </c>
      <c r="D267" s="503">
        <v>2</v>
      </c>
      <c r="E267" s="499">
        <v>18045.599999999999</v>
      </c>
      <c r="F267" s="679">
        <f t="shared" ref="F267:F329" si="20">E267*12</f>
        <v>216547.19999999998</v>
      </c>
      <c r="G267" s="679"/>
      <c r="H267" s="679"/>
      <c r="I267" s="679"/>
      <c r="J267" s="679"/>
      <c r="K267" s="679"/>
      <c r="L267" s="679"/>
      <c r="M267" s="679"/>
      <c r="N267" s="721"/>
      <c r="O267" s="722"/>
      <c r="P267" s="722"/>
      <c r="Q267" s="722"/>
      <c r="R267" s="722"/>
      <c r="S267" s="722"/>
      <c r="T267" s="722"/>
      <c r="U267" s="723"/>
      <c r="V267" s="680">
        <f t="shared" ref="V267:V329" si="21">E267/30*5</f>
        <v>3007.6</v>
      </c>
      <c r="W267" s="680"/>
      <c r="X267" s="680"/>
      <c r="Y267" s="680"/>
      <c r="Z267" s="680"/>
      <c r="AA267" s="680"/>
      <c r="AB267" s="680"/>
      <c r="AC267" s="680"/>
      <c r="AD267" s="680">
        <f t="shared" ref="AD267:AD329" si="22">E267/30*50</f>
        <v>30076</v>
      </c>
      <c r="AE267" s="680"/>
      <c r="AF267" s="680"/>
      <c r="AG267" s="680"/>
      <c r="AH267" s="680"/>
      <c r="AI267" s="680"/>
      <c r="AJ267" s="680"/>
      <c r="AK267" s="680"/>
      <c r="AL267" s="721"/>
      <c r="AM267" s="722"/>
      <c r="AN267" s="722"/>
      <c r="AO267" s="722"/>
      <c r="AP267" s="722"/>
      <c r="AQ267" s="722"/>
      <c r="AR267" s="722"/>
      <c r="AS267" s="723"/>
      <c r="AT267" s="680"/>
      <c r="AU267" s="680"/>
      <c r="AV267" s="680"/>
      <c r="AW267" s="680"/>
      <c r="AX267" s="680"/>
      <c r="AY267" s="680"/>
      <c r="AZ267" s="680"/>
      <c r="BA267" s="680"/>
      <c r="BB267" s="680"/>
      <c r="BC267" s="680"/>
      <c r="BD267" s="680"/>
      <c r="BE267" s="680"/>
      <c r="BF267" s="680"/>
      <c r="BG267" s="680"/>
      <c r="BH267" s="680"/>
      <c r="BI267" s="680"/>
      <c r="BJ267" s="680"/>
      <c r="BK267" s="679">
        <f t="shared" si="19"/>
        <v>249630.8</v>
      </c>
      <c r="BL267" s="679"/>
      <c r="BM267" s="679"/>
      <c r="BN267" s="679"/>
      <c r="BO267" s="679"/>
      <c r="BP267" s="679"/>
      <c r="BQ267" s="679"/>
      <c r="BR267" s="679"/>
      <c r="BS267" s="679"/>
      <c r="BT267" s="681"/>
    </row>
    <row r="268" spans="1:72" s="2" customFormat="1" ht="18" customHeight="1" x14ac:dyDescent="0.25">
      <c r="A268" s="503" t="s">
        <v>2014</v>
      </c>
      <c r="B268" s="503" t="s">
        <v>1925</v>
      </c>
      <c r="C268" s="498">
        <v>1</v>
      </c>
      <c r="D268" s="503">
        <v>2</v>
      </c>
      <c r="E268" s="499">
        <v>18323.7</v>
      </c>
      <c r="F268" s="679">
        <f t="shared" si="20"/>
        <v>219884.40000000002</v>
      </c>
      <c r="G268" s="679"/>
      <c r="H268" s="679"/>
      <c r="I268" s="679"/>
      <c r="J268" s="679"/>
      <c r="K268" s="679"/>
      <c r="L268" s="679"/>
      <c r="M268" s="679"/>
      <c r="N268" s="721"/>
      <c r="O268" s="722"/>
      <c r="P268" s="722"/>
      <c r="Q268" s="722"/>
      <c r="R268" s="722"/>
      <c r="S268" s="722"/>
      <c r="T268" s="722"/>
      <c r="U268" s="723"/>
      <c r="V268" s="680">
        <f t="shared" si="21"/>
        <v>3053.9500000000003</v>
      </c>
      <c r="W268" s="680"/>
      <c r="X268" s="680"/>
      <c r="Y268" s="680"/>
      <c r="Z268" s="680"/>
      <c r="AA268" s="680"/>
      <c r="AB268" s="680"/>
      <c r="AC268" s="680"/>
      <c r="AD268" s="680">
        <f t="shared" si="22"/>
        <v>30539.500000000004</v>
      </c>
      <c r="AE268" s="680"/>
      <c r="AF268" s="680"/>
      <c r="AG268" s="680"/>
      <c r="AH268" s="680"/>
      <c r="AI268" s="680"/>
      <c r="AJ268" s="680"/>
      <c r="AK268" s="680"/>
      <c r="AL268" s="721"/>
      <c r="AM268" s="722"/>
      <c r="AN268" s="722"/>
      <c r="AO268" s="722"/>
      <c r="AP268" s="722"/>
      <c r="AQ268" s="722"/>
      <c r="AR268" s="722"/>
      <c r="AS268" s="723"/>
      <c r="AT268" s="680"/>
      <c r="AU268" s="680"/>
      <c r="AV268" s="680"/>
      <c r="AW268" s="680"/>
      <c r="AX268" s="680"/>
      <c r="AY268" s="680"/>
      <c r="AZ268" s="680"/>
      <c r="BA268" s="680"/>
      <c r="BB268" s="680"/>
      <c r="BC268" s="680"/>
      <c r="BD268" s="680"/>
      <c r="BE268" s="680"/>
      <c r="BF268" s="680"/>
      <c r="BG268" s="680"/>
      <c r="BH268" s="680"/>
      <c r="BI268" s="680"/>
      <c r="BJ268" s="680"/>
      <c r="BK268" s="679">
        <f t="shared" si="19"/>
        <v>253477.85000000003</v>
      </c>
      <c r="BL268" s="679"/>
      <c r="BM268" s="679"/>
      <c r="BN268" s="679"/>
      <c r="BO268" s="679"/>
      <c r="BP268" s="679"/>
      <c r="BQ268" s="679"/>
      <c r="BR268" s="679"/>
      <c r="BS268" s="679"/>
      <c r="BT268" s="681"/>
    </row>
    <row r="269" spans="1:72" s="2" customFormat="1" ht="18" customHeight="1" x14ac:dyDescent="0.25">
      <c r="A269" s="503" t="s">
        <v>2025</v>
      </c>
      <c r="B269" s="503" t="s">
        <v>1925</v>
      </c>
      <c r="C269" s="498">
        <v>1</v>
      </c>
      <c r="D269" s="503">
        <v>2</v>
      </c>
      <c r="E269" s="499">
        <v>19172.832000000002</v>
      </c>
      <c r="F269" s="679">
        <f t="shared" si="20"/>
        <v>230073.98400000003</v>
      </c>
      <c r="G269" s="679"/>
      <c r="H269" s="679"/>
      <c r="I269" s="679"/>
      <c r="J269" s="679"/>
      <c r="K269" s="679"/>
      <c r="L269" s="679"/>
      <c r="M269" s="679"/>
      <c r="N269" s="721"/>
      <c r="O269" s="722"/>
      <c r="P269" s="722"/>
      <c r="Q269" s="722"/>
      <c r="R269" s="722"/>
      <c r="S269" s="722"/>
      <c r="T269" s="722"/>
      <c r="U269" s="723"/>
      <c r="V269" s="680">
        <f t="shared" si="21"/>
        <v>3195.4720000000002</v>
      </c>
      <c r="W269" s="680"/>
      <c r="X269" s="680"/>
      <c r="Y269" s="680"/>
      <c r="Z269" s="680"/>
      <c r="AA269" s="680"/>
      <c r="AB269" s="680"/>
      <c r="AC269" s="680"/>
      <c r="AD269" s="680">
        <f t="shared" si="22"/>
        <v>31954.720000000005</v>
      </c>
      <c r="AE269" s="680"/>
      <c r="AF269" s="680"/>
      <c r="AG269" s="680"/>
      <c r="AH269" s="680"/>
      <c r="AI269" s="680"/>
      <c r="AJ269" s="680"/>
      <c r="AK269" s="680"/>
      <c r="AL269" s="721"/>
      <c r="AM269" s="722"/>
      <c r="AN269" s="722"/>
      <c r="AO269" s="722"/>
      <c r="AP269" s="722"/>
      <c r="AQ269" s="722"/>
      <c r="AR269" s="722"/>
      <c r="AS269" s="723"/>
      <c r="AT269" s="680"/>
      <c r="AU269" s="680"/>
      <c r="AV269" s="680"/>
      <c r="AW269" s="680"/>
      <c r="AX269" s="680"/>
      <c r="AY269" s="680"/>
      <c r="AZ269" s="680"/>
      <c r="BA269" s="680"/>
      <c r="BB269" s="680"/>
      <c r="BC269" s="680"/>
      <c r="BD269" s="680"/>
      <c r="BE269" s="680"/>
      <c r="BF269" s="680"/>
      <c r="BG269" s="680"/>
      <c r="BH269" s="680"/>
      <c r="BI269" s="680"/>
      <c r="BJ269" s="680"/>
      <c r="BK269" s="679">
        <f t="shared" si="19"/>
        <v>265224.17600000004</v>
      </c>
      <c r="BL269" s="679"/>
      <c r="BM269" s="679"/>
      <c r="BN269" s="679"/>
      <c r="BO269" s="679"/>
      <c r="BP269" s="679"/>
      <c r="BQ269" s="679"/>
      <c r="BR269" s="679"/>
      <c r="BS269" s="679"/>
      <c r="BT269" s="681"/>
    </row>
    <row r="270" spans="1:72" s="2" customFormat="1" ht="18" customHeight="1" x14ac:dyDescent="0.25">
      <c r="A270" s="503" t="s">
        <v>2045</v>
      </c>
      <c r="B270" s="503" t="s">
        <v>1925</v>
      </c>
      <c r="C270" s="498">
        <v>1</v>
      </c>
      <c r="D270" s="503">
        <v>1</v>
      </c>
      <c r="E270" s="499">
        <v>10454.706</v>
      </c>
      <c r="F270" s="679">
        <f t="shared" si="20"/>
        <v>125456.47200000001</v>
      </c>
      <c r="G270" s="679"/>
      <c r="H270" s="679"/>
      <c r="I270" s="679"/>
      <c r="J270" s="679"/>
      <c r="K270" s="679"/>
      <c r="L270" s="679"/>
      <c r="M270" s="679"/>
      <c r="N270" s="721"/>
      <c r="O270" s="722"/>
      <c r="P270" s="722"/>
      <c r="Q270" s="722"/>
      <c r="R270" s="722"/>
      <c r="S270" s="722"/>
      <c r="T270" s="722"/>
      <c r="U270" s="723"/>
      <c r="V270" s="680">
        <f t="shared" si="21"/>
        <v>1742.451</v>
      </c>
      <c r="W270" s="680"/>
      <c r="X270" s="680"/>
      <c r="Y270" s="680"/>
      <c r="Z270" s="680"/>
      <c r="AA270" s="680"/>
      <c r="AB270" s="680"/>
      <c r="AC270" s="680"/>
      <c r="AD270" s="680">
        <f t="shared" si="22"/>
        <v>17424.510000000002</v>
      </c>
      <c r="AE270" s="680"/>
      <c r="AF270" s="680"/>
      <c r="AG270" s="680"/>
      <c r="AH270" s="680"/>
      <c r="AI270" s="680"/>
      <c r="AJ270" s="680"/>
      <c r="AK270" s="680"/>
      <c r="AL270" s="721"/>
      <c r="AM270" s="722"/>
      <c r="AN270" s="722"/>
      <c r="AO270" s="722"/>
      <c r="AP270" s="722"/>
      <c r="AQ270" s="722"/>
      <c r="AR270" s="722"/>
      <c r="AS270" s="723"/>
      <c r="AT270" s="680"/>
      <c r="AU270" s="680"/>
      <c r="AV270" s="680"/>
      <c r="AW270" s="680"/>
      <c r="AX270" s="680"/>
      <c r="AY270" s="680"/>
      <c r="AZ270" s="680"/>
      <c r="BA270" s="680"/>
      <c r="BB270" s="680"/>
      <c r="BC270" s="680"/>
      <c r="BD270" s="680"/>
      <c r="BE270" s="680"/>
      <c r="BF270" s="680"/>
      <c r="BG270" s="680"/>
      <c r="BH270" s="680"/>
      <c r="BI270" s="680"/>
      <c r="BJ270" s="680"/>
      <c r="BK270" s="679">
        <f t="shared" si="19"/>
        <v>144623.43300000002</v>
      </c>
      <c r="BL270" s="679"/>
      <c r="BM270" s="679"/>
      <c r="BN270" s="679"/>
      <c r="BO270" s="679"/>
      <c r="BP270" s="679"/>
      <c r="BQ270" s="679"/>
      <c r="BR270" s="679"/>
      <c r="BS270" s="679"/>
      <c r="BT270" s="681"/>
    </row>
    <row r="271" spans="1:72" s="2" customFormat="1" ht="18" customHeight="1" x14ac:dyDescent="0.25">
      <c r="A271" s="503" t="s">
        <v>2082</v>
      </c>
      <c r="B271" s="503" t="s">
        <v>1925</v>
      </c>
      <c r="C271" s="498">
        <v>1</v>
      </c>
      <c r="D271" s="503">
        <v>1</v>
      </c>
      <c r="E271" s="499">
        <v>14420.103000000001</v>
      </c>
      <c r="F271" s="679">
        <f t="shared" si="20"/>
        <v>173041.236</v>
      </c>
      <c r="G271" s="679"/>
      <c r="H271" s="679"/>
      <c r="I271" s="679"/>
      <c r="J271" s="679"/>
      <c r="K271" s="679"/>
      <c r="L271" s="679"/>
      <c r="M271" s="679"/>
      <c r="N271" s="721"/>
      <c r="O271" s="722"/>
      <c r="P271" s="722"/>
      <c r="Q271" s="722"/>
      <c r="R271" s="722"/>
      <c r="S271" s="722"/>
      <c r="T271" s="722"/>
      <c r="U271" s="723"/>
      <c r="V271" s="680">
        <f t="shared" si="21"/>
        <v>2403.3505000000005</v>
      </c>
      <c r="W271" s="680"/>
      <c r="X271" s="680"/>
      <c r="Y271" s="680"/>
      <c r="Z271" s="680"/>
      <c r="AA271" s="680"/>
      <c r="AB271" s="680"/>
      <c r="AC271" s="680"/>
      <c r="AD271" s="680">
        <f t="shared" si="22"/>
        <v>24033.505000000001</v>
      </c>
      <c r="AE271" s="680"/>
      <c r="AF271" s="680"/>
      <c r="AG271" s="680"/>
      <c r="AH271" s="680"/>
      <c r="AI271" s="680"/>
      <c r="AJ271" s="680"/>
      <c r="AK271" s="680"/>
      <c r="AL271" s="721"/>
      <c r="AM271" s="722"/>
      <c r="AN271" s="722"/>
      <c r="AO271" s="722"/>
      <c r="AP271" s="722"/>
      <c r="AQ271" s="722"/>
      <c r="AR271" s="722"/>
      <c r="AS271" s="723"/>
      <c r="AT271" s="680"/>
      <c r="AU271" s="680"/>
      <c r="AV271" s="680"/>
      <c r="AW271" s="680"/>
      <c r="AX271" s="680"/>
      <c r="AY271" s="680"/>
      <c r="AZ271" s="680"/>
      <c r="BA271" s="680"/>
      <c r="BB271" s="680"/>
      <c r="BC271" s="680"/>
      <c r="BD271" s="680"/>
      <c r="BE271" s="680"/>
      <c r="BF271" s="680"/>
      <c r="BG271" s="680"/>
      <c r="BH271" s="680"/>
      <c r="BI271" s="680"/>
      <c r="BJ271" s="680"/>
      <c r="BK271" s="679">
        <f t="shared" si="19"/>
        <v>199478.09150000001</v>
      </c>
      <c r="BL271" s="679"/>
      <c r="BM271" s="679"/>
      <c r="BN271" s="679"/>
      <c r="BO271" s="679"/>
      <c r="BP271" s="679"/>
      <c r="BQ271" s="679"/>
      <c r="BR271" s="679"/>
      <c r="BS271" s="679"/>
      <c r="BT271" s="681"/>
    </row>
    <row r="272" spans="1:72" s="2" customFormat="1" x14ac:dyDescent="0.25">
      <c r="A272" s="503" t="s">
        <v>1984</v>
      </c>
      <c r="B272" s="503" t="s">
        <v>1887</v>
      </c>
      <c r="C272" s="498">
        <v>1</v>
      </c>
      <c r="D272" s="503">
        <v>12</v>
      </c>
      <c r="E272" s="499">
        <v>94568.831999999995</v>
      </c>
      <c r="F272" s="679">
        <f t="shared" si="20"/>
        <v>1134825.9839999999</v>
      </c>
      <c r="G272" s="679"/>
      <c r="H272" s="679"/>
      <c r="I272" s="679"/>
      <c r="J272" s="679"/>
      <c r="K272" s="679"/>
      <c r="L272" s="679"/>
      <c r="M272" s="679"/>
      <c r="N272" s="721"/>
      <c r="O272" s="722"/>
      <c r="P272" s="722"/>
      <c r="Q272" s="722"/>
      <c r="R272" s="722"/>
      <c r="S272" s="722"/>
      <c r="T272" s="722"/>
      <c r="U272" s="723"/>
      <c r="V272" s="680">
        <f t="shared" si="21"/>
        <v>15761.471999999998</v>
      </c>
      <c r="W272" s="680"/>
      <c r="X272" s="680"/>
      <c r="Y272" s="680"/>
      <c r="Z272" s="680"/>
      <c r="AA272" s="680"/>
      <c r="AB272" s="680"/>
      <c r="AC272" s="680"/>
      <c r="AD272" s="680">
        <f t="shared" si="22"/>
        <v>157614.72</v>
      </c>
      <c r="AE272" s="680"/>
      <c r="AF272" s="680"/>
      <c r="AG272" s="680"/>
      <c r="AH272" s="680"/>
      <c r="AI272" s="680"/>
      <c r="AJ272" s="680"/>
      <c r="AK272" s="680"/>
      <c r="AL272" s="721"/>
      <c r="AM272" s="722"/>
      <c r="AN272" s="722"/>
      <c r="AO272" s="722"/>
      <c r="AP272" s="722"/>
      <c r="AQ272" s="722"/>
      <c r="AR272" s="722"/>
      <c r="AS272" s="723"/>
      <c r="AT272" s="680"/>
      <c r="AU272" s="680"/>
      <c r="AV272" s="680"/>
      <c r="AW272" s="680"/>
      <c r="AX272" s="680"/>
      <c r="AY272" s="680"/>
      <c r="AZ272" s="680"/>
      <c r="BA272" s="680"/>
      <c r="BB272" s="680"/>
      <c r="BC272" s="680"/>
      <c r="BD272" s="680"/>
      <c r="BE272" s="680"/>
      <c r="BF272" s="680"/>
      <c r="BG272" s="680"/>
      <c r="BH272" s="680"/>
      <c r="BI272" s="680"/>
      <c r="BJ272" s="680"/>
      <c r="BK272" s="679">
        <f t="shared" si="19"/>
        <v>1308202.176</v>
      </c>
      <c r="BL272" s="679"/>
      <c r="BM272" s="679"/>
      <c r="BN272" s="679"/>
      <c r="BO272" s="679"/>
      <c r="BP272" s="679"/>
      <c r="BQ272" s="679"/>
      <c r="BR272" s="679"/>
      <c r="BS272" s="679"/>
      <c r="BT272" s="681"/>
    </row>
    <row r="273" spans="1:72" s="2" customFormat="1" ht="18" customHeight="1" x14ac:dyDescent="0.25">
      <c r="A273" s="503" t="s">
        <v>2086</v>
      </c>
      <c r="B273" s="503" t="s">
        <v>1887</v>
      </c>
      <c r="C273" s="498">
        <v>1</v>
      </c>
      <c r="D273" s="503">
        <v>1</v>
      </c>
      <c r="E273" s="499">
        <v>16995</v>
      </c>
      <c r="F273" s="679">
        <f t="shared" si="20"/>
        <v>203940</v>
      </c>
      <c r="G273" s="679"/>
      <c r="H273" s="679"/>
      <c r="I273" s="679"/>
      <c r="J273" s="679"/>
      <c r="K273" s="679"/>
      <c r="L273" s="679"/>
      <c r="M273" s="679"/>
      <c r="N273" s="721"/>
      <c r="O273" s="722"/>
      <c r="P273" s="722"/>
      <c r="Q273" s="722"/>
      <c r="R273" s="722"/>
      <c r="S273" s="722"/>
      <c r="T273" s="722"/>
      <c r="U273" s="723"/>
      <c r="V273" s="680">
        <f t="shared" si="21"/>
        <v>2832.5</v>
      </c>
      <c r="W273" s="680"/>
      <c r="X273" s="680"/>
      <c r="Y273" s="680"/>
      <c r="Z273" s="680"/>
      <c r="AA273" s="680"/>
      <c r="AB273" s="680"/>
      <c r="AC273" s="680"/>
      <c r="AD273" s="680">
        <f t="shared" si="22"/>
        <v>28325</v>
      </c>
      <c r="AE273" s="680"/>
      <c r="AF273" s="680"/>
      <c r="AG273" s="680"/>
      <c r="AH273" s="680"/>
      <c r="AI273" s="680"/>
      <c r="AJ273" s="680"/>
      <c r="AK273" s="680"/>
      <c r="AL273" s="721"/>
      <c r="AM273" s="722"/>
      <c r="AN273" s="722"/>
      <c r="AO273" s="722"/>
      <c r="AP273" s="722"/>
      <c r="AQ273" s="722"/>
      <c r="AR273" s="722"/>
      <c r="AS273" s="723"/>
      <c r="AT273" s="680"/>
      <c r="AU273" s="680"/>
      <c r="AV273" s="680"/>
      <c r="AW273" s="680"/>
      <c r="AX273" s="680"/>
      <c r="AY273" s="680"/>
      <c r="AZ273" s="680"/>
      <c r="BA273" s="680"/>
      <c r="BB273" s="680"/>
      <c r="BC273" s="680"/>
      <c r="BD273" s="680"/>
      <c r="BE273" s="680"/>
      <c r="BF273" s="680"/>
      <c r="BG273" s="680"/>
      <c r="BH273" s="680"/>
      <c r="BI273" s="680"/>
      <c r="BJ273" s="680"/>
      <c r="BK273" s="679">
        <f t="shared" si="19"/>
        <v>235097.5</v>
      </c>
      <c r="BL273" s="679"/>
      <c r="BM273" s="679"/>
      <c r="BN273" s="679"/>
      <c r="BO273" s="679"/>
      <c r="BP273" s="679"/>
      <c r="BQ273" s="679"/>
      <c r="BR273" s="679"/>
      <c r="BS273" s="679"/>
      <c r="BT273" s="681"/>
    </row>
    <row r="274" spans="1:72" s="2" customFormat="1" ht="18" customHeight="1" x14ac:dyDescent="0.25">
      <c r="A274" s="503" t="s">
        <v>1949</v>
      </c>
      <c r="B274" s="503" t="s">
        <v>2104</v>
      </c>
      <c r="C274" s="498">
        <v>1</v>
      </c>
      <c r="D274" s="503">
        <v>10</v>
      </c>
      <c r="E274" s="499">
        <v>63654</v>
      </c>
      <c r="F274" s="679">
        <f t="shared" si="20"/>
        <v>763848</v>
      </c>
      <c r="G274" s="679"/>
      <c r="H274" s="679"/>
      <c r="I274" s="679"/>
      <c r="J274" s="679"/>
      <c r="K274" s="679"/>
      <c r="L274" s="679"/>
      <c r="M274" s="679"/>
      <c r="N274" s="721"/>
      <c r="O274" s="722"/>
      <c r="P274" s="722"/>
      <c r="Q274" s="722"/>
      <c r="R274" s="722"/>
      <c r="S274" s="722"/>
      <c r="T274" s="722"/>
      <c r="U274" s="723"/>
      <c r="V274" s="680">
        <f t="shared" si="21"/>
        <v>10609</v>
      </c>
      <c r="W274" s="680"/>
      <c r="X274" s="680"/>
      <c r="Y274" s="680"/>
      <c r="Z274" s="680"/>
      <c r="AA274" s="680"/>
      <c r="AB274" s="680"/>
      <c r="AC274" s="680"/>
      <c r="AD274" s="680">
        <f t="shared" si="22"/>
        <v>106090.00000000001</v>
      </c>
      <c r="AE274" s="680"/>
      <c r="AF274" s="680"/>
      <c r="AG274" s="680"/>
      <c r="AH274" s="680"/>
      <c r="AI274" s="680"/>
      <c r="AJ274" s="680"/>
      <c r="AK274" s="680"/>
      <c r="AL274" s="721"/>
      <c r="AM274" s="722"/>
      <c r="AN274" s="722"/>
      <c r="AO274" s="722"/>
      <c r="AP274" s="722"/>
      <c r="AQ274" s="722"/>
      <c r="AR274" s="722"/>
      <c r="AS274" s="723"/>
      <c r="AT274" s="680"/>
      <c r="AU274" s="680"/>
      <c r="AV274" s="680"/>
      <c r="AW274" s="680"/>
      <c r="AX274" s="680"/>
      <c r="AY274" s="680"/>
      <c r="AZ274" s="680"/>
      <c r="BA274" s="680"/>
      <c r="BB274" s="680"/>
      <c r="BC274" s="680"/>
      <c r="BD274" s="680"/>
      <c r="BE274" s="680"/>
      <c r="BF274" s="680"/>
      <c r="BG274" s="680"/>
      <c r="BH274" s="680"/>
      <c r="BI274" s="680"/>
      <c r="BJ274" s="680"/>
      <c r="BK274" s="679">
        <f t="shared" si="19"/>
        <v>880547</v>
      </c>
      <c r="BL274" s="679"/>
      <c r="BM274" s="679"/>
      <c r="BN274" s="679"/>
      <c r="BO274" s="679"/>
      <c r="BP274" s="679"/>
      <c r="BQ274" s="679"/>
      <c r="BR274" s="679"/>
      <c r="BS274" s="679"/>
      <c r="BT274" s="681"/>
    </row>
    <row r="275" spans="1:72" s="2" customFormat="1" ht="18" customHeight="1" x14ac:dyDescent="0.25">
      <c r="A275" s="503" t="s">
        <v>1988</v>
      </c>
      <c r="B275" s="503" t="s">
        <v>2104</v>
      </c>
      <c r="C275" s="498">
        <v>1</v>
      </c>
      <c r="D275" s="503">
        <v>1</v>
      </c>
      <c r="E275" s="499">
        <v>8047.5959999999995</v>
      </c>
      <c r="F275" s="679">
        <f t="shared" si="20"/>
        <v>96571.152000000002</v>
      </c>
      <c r="G275" s="679"/>
      <c r="H275" s="679"/>
      <c r="I275" s="679"/>
      <c r="J275" s="679"/>
      <c r="K275" s="679"/>
      <c r="L275" s="679"/>
      <c r="M275" s="679"/>
      <c r="N275" s="721"/>
      <c r="O275" s="722"/>
      <c r="P275" s="722"/>
      <c r="Q275" s="722"/>
      <c r="R275" s="722"/>
      <c r="S275" s="722"/>
      <c r="T275" s="722"/>
      <c r="U275" s="723"/>
      <c r="V275" s="680">
        <f t="shared" si="21"/>
        <v>1341.2660000000001</v>
      </c>
      <c r="W275" s="680"/>
      <c r="X275" s="680"/>
      <c r="Y275" s="680"/>
      <c r="Z275" s="680"/>
      <c r="AA275" s="680"/>
      <c r="AB275" s="680"/>
      <c r="AC275" s="680"/>
      <c r="AD275" s="680">
        <f t="shared" si="22"/>
        <v>13412.66</v>
      </c>
      <c r="AE275" s="680"/>
      <c r="AF275" s="680"/>
      <c r="AG275" s="680"/>
      <c r="AH275" s="680"/>
      <c r="AI275" s="680"/>
      <c r="AJ275" s="680"/>
      <c r="AK275" s="680"/>
      <c r="AL275" s="721"/>
      <c r="AM275" s="722"/>
      <c r="AN275" s="722"/>
      <c r="AO275" s="722"/>
      <c r="AP275" s="722"/>
      <c r="AQ275" s="722"/>
      <c r="AR275" s="722"/>
      <c r="AS275" s="723"/>
      <c r="AT275" s="680"/>
      <c r="AU275" s="680"/>
      <c r="AV275" s="680"/>
      <c r="AW275" s="680"/>
      <c r="AX275" s="680"/>
      <c r="AY275" s="680"/>
      <c r="AZ275" s="680"/>
      <c r="BA275" s="680"/>
      <c r="BB275" s="680"/>
      <c r="BC275" s="680"/>
      <c r="BD275" s="680"/>
      <c r="BE275" s="680"/>
      <c r="BF275" s="680"/>
      <c r="BG275" s="680"/>
      <c r="BH275" s="680"/>
      <c r="BI275" s="680"/>
      <c r="BJ275" s="680"/>
      <c r="BK275" s="679">
        <f t="shared" si="19"/>
        <v>111325.07800000001</v>
      </c>
      <c r="BL275" s="679"/>
      <c r="BM275" s="679"/>
      <c r="BN275" s="679"/>
      <c r="BO275" s="679"/>
      <c r="BP275" s="679"/>
      <c r="BQ275" s="679"/>
      <c r="BR275" s="679"/>
      <c r="BS275" s="679"/>
      <c r="BT275" s="681"/>
    </row>
    <row r="276" spans="1:72" s="2" customFormat="1" ht="18" customHeight="1" x14ac:dyDescent="0.25">
      <c r="A276" s="503" t="s">
        <v>2045</v>
      </c>
      <c r="B276" s="503" t="s">
        <v>2104</v>
      </c>
      <c r="C276" s="498">
        <v>1</v>
      </c>
      <c r="D276" s="503">
        <v>1</v>
      </c>
      <c r="E276" s="499">
        <v>10454.706</v>
      </c>
      <c r="F276" s="679">
        <f t="shared" si="20"/>
        <v>125456.47200000001</v>
      </c>
      <c r="G276" s="679"/>
      <c r="H276" s="679"/>
      <c r="I276" s="679"/>
      <c r="J276" s="679"/>
      <c r="K276" s="679"/>
      <c r="L276" s="679"/>
      <c r="M276" s="679"/>
      <c r="N276" s="721"/>
      <c r="O276" s="722"/>
      <c r="P276" s="722"/>
      <c r="Q276" s="722"/>
      <c r="R276" s="722"/>
      <c r="S276" s="722"/>
      <c r="T276" s="722"/>
      <c r="U276" s="723"/>
      <c r="V276" s="680">
        <f t="shared" si="21"/>
        <v>1742.451</v>
      </c>
      <c r="W276" s="680"/>
      <c r="X276" s="680"/>
      <c r="Y276" s="680"/>
      <c r="Z276" s="680"/>
      <c r="AA276" s="680"/>
      <c r="AB276" s="680"/>
      <c r="AC276" s="680"/>
      <c r="AD276" s="680">
        <f t="shared" si="22"/>
        <v>17424.510000000002</v>
      </c>
      <c r="AE276" s="680"/>
      <c r="AF276" s="680"/>
      <c r="AG276" s="680"/>
      <c r="AH276" s="680"/>
      <c r="AI276" s="680"/>
      <c r="AJ276" s="680"/>
      <c r="AK276" s="680"/>
      <c r="AL276" s="721"/>
      <c r="AM276" s="722"/>
      <c r="AN276" s="722"/>
      <c r="AO276" s="722"/>
      <c r="AP276" s="722"/>
      <c r="AQ276" s="722"/>
      <c r="AR276" s="722"/>
      <c r="AS276" s="723"/>
      <c r="AT276" s="680"/>
      <c r="AU276" s="680"/>
      <c r="AV276" s="680"/>
      <c r="AW276" s="680"/>
      <c r="AX276" s="680"/>
      <c r="AY276" s="680"/>
      <c r="AZ276" s="680"/>
      <c r="BA276" s="680"/>
      <c r="BB276" s="680"/>
      <c r="BC276" s="680"/>
      <c r="BD276" s="680"/>
      <c r="BE276" s="680"/>
      <c r="BF276" s="680"/>
      <c r="BG276" s="680"/>
      <c r="BH276" s="680"/>
      <c r="BI276" s="680"/>
      <c r="BJ276" s="680"/>
      <c r="BK276" s="679">
        <f t="shared" si="19"/>
        <v>144623.43300000002</v>
      </c>
      <c r="BL276" s="679"/>
      <c r="BM276" s="679"/>
      <c r="BN276" s="679"/>
      <c r="BO276" s="679"/>
      <c r="BP276" s="679"/>
      <c r="BQ276" s="679"/>
      <c r="BR276" s="679"/>
      <c r="BS276" s="679"/>
      <c r="BT276" s="681"/>
    </row>
    <row r="277" spans="1:72" s="2" customFormat="1" ht="18" customHeight="1" x14ac:dyDescent="0.25">
      <c r="A277" s="503" t="s">
        <v>1945</v>
      </c>
      <c r="B277" s="503" t="s">
        <v>2105</v>
      </c>
      <c r="C277" s="498">
        <v>1</v>
      </c>
      <c r="D277" s="503">
        <v>10</v>
      </c>
      <c r="E277" s="499">
        <v>61800</v>
      </c>
      <c r="F277" s="679">
        <f t="shared" si="20"/>
        <v>741600</v>
      </c>
      <c r="G277" s="679"/>
      <c r="H277" s="679"/>
      <c r="I277" s="679"/>
      <c r="J277" s="679"/>
      <c r="K277" s="679"/>
      <c r="L277" s="679"/>
      <c r="M277" s="679"/>
      <c r="N277" s="721"/>
      <c r="O277" s="722"/>
      <c r="P277" s="722"/>
      <c r="Q277" s="722"/>
      <c r="R277" s="722"/>
      <c r="S277" s="722"/>
      <c r="T277" s="722"/>
      <c r="U277" s="723"/>
      <c r="V277" s="680">
        <f t="shared" si="21"/>
        <v>10300</v>
      </c>
      <c r="W277" s="680"/>
      <c r="X277" s="680"/>
      <c r="Y277" s="680"/>
      <c r="Z277" s="680"/>
      <c r="AA277" s="680"/>
      <c r="AB277" s="680"/>
      <c r="AC277" s="680"/>
      <c r="AD277" s="680">
        <f t="shared" si="22"/>
        <v>103000</v>
      </c>
      <c r="AE277" s="680"/>
      <c r="AF277" s="680"/>
      <c r="AG277" s="680"/>
      <c r="AH277" s="680"/>
      <c r="AI277" s="680"/>
      <c r="AJ277" s="680"/>
      <c r="AK277" s="680"/>
      <c r="AL277" s="721"/>
      <c r="AM277" s="722"/>
      <c r="AN277" s="722"/>
      <c r="AO277" s="722"/>
      <c r="AP277" s="722"/>
      <c r="AQ277" s="722"/>
      <c r="AR277" s="722"/>
      <c r="AS277" s="723"/>
      <c r="AT277" s="680"/>
      <c r="AU277" s="680"/>
      <c r="AV277" s="680"/>
      <c r="AW277" s="680"/>
      <c r="AX277" s="680"/>
      <c r="AY277" s="680"/>
      <c r="AZ277" s="680"/>
      <c r="BA277" s="680"/>
      <c r="BB277" s="680"/>
      <c r="BC277" s="680"/>
      <c r="BD277" s="680"/>
      <c r="BE277" s="680"/>
      <c r="BF277" s="680"/>
      <c r="BG277" s="680"/>
      <c r="BH277" s="680"/>
      <c r="BI277" s="680"/>
      <c r="BJ277" s="680"/>
      <c r="BK277" s="679">
        <f t="shared" si="19"/>
        <v>854900</v>
      </c>
      <c r="BL277" s="679"/>
      <c r="BM277" s="679"/>
      <c r="BN277" s="679"/>
      <c r="BO277" s="679"/>
      <c r="BP277" s="679"/>
      <c r="BQ277" s="679"/>
      <c r="BR277" s="679"/>
      <c r="BS277" s="679"/>
      <c r="BT277" s="681"/>
    </row>
    <row r="278" spans="1:72" s="2" customFormat="1" ht="18" customHeight="1" x14ac:dyDescent="0.25">
      <c r="A278" s="503" t="s">
        <v>1950</v>
      </c>
      <c r="B278" s="503" t="s">
        <v>2105</v>
      </c>
      <c r="C278" s="498">
        <v>1</v>
      </c>
      <c r="D278" s="503">
        <v>1</v>
      </c>
      <c r="E278" s="499">
        <v>6365.4</v>
      </c>
      <c r="F278" s="679">
        <f t="shared" si="20"/>
        <v>76384.799999999988</v>
      </c>
      <c r="G278" s="679"/>
      <c r="H278" s="679"/>
      <c r="I278" s="679"/>
      <c r="J278" s="679"/>
      <c r="K278" s="679"/>
      <c r="L278" s="679"/>
      <c r="M278" s="679"/>
      <c r="N278" s="721"/>
      <c r="O278" s="722"/>
      <c r="P278" s="722"/>
      <c r="Q278" s="722"/>
      <c r="R278" s="722"/>
      <c r="S278" s="722"/>
      <c r="T278" s="722"/>
      <c r="U278" s="723"/>
      <c r="V278" s="680">
        <f t="shared" si="21"/>
        <v>1060.8999999999999</v>
      </c>
      <c r="W278" s="680"/>
      <c r="X278" s="680"/>
      <c r="Y278" s="680"/>
      <c r="Z278" s="680"/>
      <c r="AA278" s="680"/>
      <c r="AB278" s="680"/>
      <c r="AC278" s="680"/>
      <c r="AD278" s="680">
        <f t="shared" si="22"/>
        <v>10608.999999999998</v>
      </c>
      <c r="AE278" s="680"/>
      <c r="AF278" s="680"/>
      <c r="AG278" s="680"/>
      <c r="AH278" s="680"/>
      <c r="AI278" s="680"/>
      <c r="AJ278" s="680"/>
      <c r="AK278" s="680"/>
      <c r="AL278" s="721"/>
      <c r="AM278" s="722"/>
      <c r="AN278" s="722"/>
      <c r="AO278" s="722"/>
      <c r="AP278" s="722"/>
      <c r="AQ278" s="722"/>
      <c r="AR278" s="722"/>
      <c r="AS278" s="723"/>
      <c r="AT278" s="680"/>
      <c r="AU278" s="680"/>
      <c r="AV278" s="680"/>
      <c r="AW278" s="680"/>
      <c r="AX278" s="680"/>
      <c r="AY278" s="680"/>
      <c r="AZ278" s="680"/>
      <c r="BA278" s="680"/>
      <c r="BB278" s="680"/>
      <c r="BC278" s="680"/>
      <c r="BD278" s="680"/>
      <c r="BE278" s="680"/>
      <c r="BF278" s="680"/>
      <c r="BG278" s="680"/>
      <c r="BH278" s="680"/>
      <c r="BI278" s="680"/>
      <c r="BJ278" s="680"/>
      <c r="BK278" s="679">
        <f t="shared" si="19"/>
        <v>88054.699999999983</v>
      </c>
      <c r="BL278" s="679"/>
      <c r="BM278" s="679"/>
      <c r="BN278" s="679"/>
      <c r="BO278" s="679"/>
      <c r="BP278" s="679"/>
      <c r="BQ278" s="679"/>
      <c r="BR278" s="679"/>
      <c r="BS278" s="679"/>
      <c r="BT278" s="681"/>
    </row>
    <row r="279" spans="1:72" s="2" customFormat="1" x14ac:dyDescent="0.25">
      <c r="A279" s="503" t="s">
        <v>1954</v>
      </c>
      <c r="B279" s="503" t="s">
        <v>2105</v>
      </c>
      <c r="C279" s="498">
        <v>1</v>
      </c>
      <c r="D279" s="503">
        <v>4</v>
      </c>
      <c r="E279" s="499">
        <v>25812.624</v>
      </c>
      <c r="F279" s="679">
        <f t="shared" si="20"/>
        <v>309751.48800000001</v>
      </c>
      <c r="G279" s="679"/>
      <c r="H279" s="679"/>
      <c r="I279" s="679"/>
      <c r="J279" s="679"/>
      <c r="K279" s="679"/>
      <c r="L279" s="679"/>
      <c r="M279" s="679"/>
      <c r="N279" s="721"/>
      <c r="O279" s="722"/>
      <c r="P279" s="722"/>
      <c r="Q279" s="722"/>
      <c r="R279" s="722"/>
      <c r="S279" s="722"/>
      <c r="T279" s="722"/>
      <c r="U279" s="723"/>
      <c r="V279" s="680">
        <f t="shared" si="21"/>
        <v>4302.1040000000003</v>
      </c>
      <c r="W279" s="680"/>
      <c r="X279" s="680"/>
      <c r="Y279" s="680"/>
      <c r="Z279" s="680"/>
      <c r="AA279" s="680"/>
      <c r="AB279" s="680"/>
      <c r="AC279" s="680"/>
      <c r="AD279" s="680">
        <f t="shared" si="22"/>
        <v>43021.04</v>
      </c>
      <c r="AE279" s="680"/>
      <c r="AF279" s="680"/>
      <c r="AG279" s="680"/>
      <c r="AH279" s="680"/>
      <c r="AI279" s="680"/>
      <c r="AJ279" s="680"/>
      <c r="AK279" s="680"/>
      <c r="AL279" s="721"/>
      <c r="AM279" s="722"/>
      <c r="AN279" s="722"/>
      <c r="AO279" s="722"/>
      <c r="AP279" s="722"/>
      <c r="AQ279" s="722"/>
      <c r="AR279" s="722"/>
      <c r="AS279" s="723"/>
      <c r="AT279" s="680"/>
      <c r="AU279" s="680"/>
      <c r="AV279" s="680"/>
      <c r="AW279" s="680"/>
      <c r="AX279" s="680"/>
      <c r="AY279" s="680"/>
      <c r="AZ279" s="680"/>
      <c r="BA279" s="680"/>
      <c r="BB279" s="680"/>
      <c r="BC279" s="680"/>
      <c r="BD279" s="680"/>
      <c r="BE279" s="680"/>
      <c r="BF279" s="680"/>
      <c r="BG279" s="680"/>
      <c r="BH279" s="680"/>
      <c r="BI279" s="680"/>
      <c r="BJ279" s="680"/>
      <c r="BK279" s="679">
        <f t="shared" si="19"/>
        <v>357074.63199999998</v>
      </c>
      <c r="BL279" s="679"/>
      <c r="BM279" s="679"/>
      <c r="BN279" s="679"/>
      <c r="BO279" s="679"/>
      <c r="BP279" s="679"/>
      <c r="BQ279" s="679"/>
      <c r="BR279" s="679"/>
      <c r="BS279" s="679"/>
      <c r="BT279" s="681"/>
    </row>
    <row r="280" spans="1:72" s="2" customFormat="1" ht="18" customHeight="1" x14ac:dyDescent="0.25">
      <c r="A280" s="503" t="s">
        <v>2077</v>
      </c>
      <c r="B280" s="503" t="s">
        <v>2105</v>
      </c>
      <c r="C280" s="498">
        <v>1</v>
      </c>
      <c r="D280" s="503">
        <v>1</v>
      </c>
      <c r="E280" s="499">
        <v>12926.706</v>
      </c>
      <c r="F280" s="679">
        <f t="shared" si="20"/>
        <v>155120.47200000001</v>
      </c>
      <c r="G280" s="679"/>
      <c r="H280" s="679"/>
      <c r="I280" s="679"/>
      <c r="J280" s="679"/>
      <c r="K280" s="679"/>
      <c r="L280" s="679"/>
      <c r="M280" s="679"/>
      <c r="N280" s="721"/>
      <c r="O280" s="722"/>
      <c r="P280" s="722"/>
      <c r="Q280" s="722"/>
      <c r="R280" s="722"/>
      <c r="S280" s="722"/>
      <c r="T280" s="722"/>
      <c r="U280" s="723"/>
      <c r="V280" s="680">
        <f t="shared" si="21"/>
        <v>2154.451</v>
      </c>
      <c r="W280" s="680"/>
      <c r="X280" s="680"/>
      <c r="Y280" s="680"/>
      <c r="Z280" s="680"/>
      <c r="AA280" s="680"/>
      <c r="AB280" s="680"/>
      <c r="AC280" s="680"/>
      <c r="AD280" s="680">
        <f t="shared" si="22"/>
        <v>21544.51</v>
      </c>
      <c r="AE280" s="680"/>
      <c r="AF280" s="680"/>
      <c r="AG280" s="680"/>
      <c r="AH280" s="680"/>
      <c r="AI280" s="680"/>
      <c r="AJ280" s="680"/>
      <c r="AK280" s="680"/>
      <c r="AL280" s="721"/>
      <c r="AM280" s="722"/>
      <c r="AN280" s="722"/>
      <c r="AO280" s="722"/>
      <c r="AP280" s="722"/>
      <c r="AQ280" s="722"/>
      <c r="AR280" s="722"/>
      <c r="AS280" s="723"/>
      <c r="AT280" s="680"/>
      <c r="AU280" s="680"/>
      <c r="AV280" s="680"/>
      <c r="AW280" s="680"/>
      <c r="AX280" s="680"/>
      <c r="AY280" s="680"/>
      <c r="AZ280" s="680"/>
      <c r="BA280" s="680"/>
      <c r="BB280" s="680"/>
      <c r="BC280" s="680"/>
      <c r="BD280" s="680"/>
      <c r="BE280" s="680"/>
      <c r="BF280" s="680"/>
      <c r="BG280" s="680"/>
      <c r="BH280" s="680"/>
      <c r="BI280" s="680"/>
      <c r="BJ280" s="680"/>
      <c r="BK280" s="679">
        <f t="shared" si="19"/>
        <v>178819.43300000002</v>
      </c>
      <c r="BL280" s="679"/>
      <c r="BM280" s="679"/>
      <c r="BN280" s="679"/>
      <c r="BO280" s="679"/>
      <c r="BP280" s="679"/>
      <c r="BQ280" s="679"/>
      <c r="BR280" s="679"/>
      <c r="BS280" s="679"/>
      <c r="BT280" s="681"/>
    </row>
    <row r="281" spans="1:72" s="2" customFormat="1" ht="18" customHeight="1" x14ac:dyDescent="0.25">
      <c r="A281" s="503" t="s">
        <v>2082</v>
      </c>
      <c r="B281" s="503" t="s">
        <v>1915</v>
      </c>
      <c r="C281" s="498">
        <v>1</v>
      </c>
      <c r="D281" s="503">
        <v>1</v>
      </c>
      <c r="E281" s="499">
        <v>14420.103000000001</v>
      </c>
      <c r="F281" s="679">
        <f t="shared" si="20"/>
        <v>173041.236</v>
      </c>
      <c r="G281" s="679"/>
      <c r="H281" s="679"/>
      <c r="I281" s="679"/>
      <c r="J281" s="679"/>
      <c r="K281" s="679"/>
      <c r="L281" s="679"/>
      <c r="M281" s="679"/>
      <c r="N281" s="721"/>
      <c r="O281" s="722"/>
      <c r="P281" s="722"/>
      <c r="Q281" s="722"/>
      <c r="R281" s="722"/>
      <c r="S281" s="722"/>
      <c r="T281" s="722"/>
      <c r="U281" s="723"/>
      <c r="V281" s="680">
        <f t="shared" si="21"/>
        <v>2403.3505000000005</v>
      </c>
      <c r="W281" s="680"/>
      <c r="X281" s="680"/>
      <c r="Y281" s="680"/>
      <c r="Z281" s="680"/>
      <c r="AA281" s="680"/>
      <c r="AB281" s="680"/>
      <c r="AC281" s="680"/>
      <c r="AD281" s="680">
        <f t="shared" si="22"/>
        <v>24033.505000000001</v>
      </c>
      <c r="AE281" s="680"/>
      <c r="AF281" s="680"/>
      <c r="AG281" s="680"/>
      <c r="AH281" s="680"/>
      <c r="AI281" s="680"/>
      <c r="AJ281" s="680"/>
      <c r="AK281" s="680"/>
      <c r="AL281" s="721"/>
      <c r="AM281" s="722"/>
      <c r="AN281" s="722"/>
      <c r="AO281" s="722"/>
      <c r="AP281" s="722"/>
      <c r="AQ281" s="722"/>
      <c r="AR281" s="722"/>
      <c r="AS281" s="723"/>
      <c r="AT281" s="680"/>
      <c r="AU281" s="680"/>
      <c r="AV281" s="680"/>
      <c r="AW281" s="680"/>
      <c r="AX281" s="680"/>
      <c r="AY281" s="680"/>
      <c r="AZ281" s="680"/>
      <c r="BA281" s="680"/>
      <c r="BB281" s="680"/>
      <c r="BC281" s="680"/>
      <c r="BD281" s="680"/>
      <c r="BE281" s="680"/>
      <c r="BF281" s="680"/>
      <c r="BG281" s="680"/>
      <c r="BH281" s="680"/>
      <c r="BI281" s="680"/>
      <c r="BJ281" s="680"/>
      <c r="BK281" s="679">
        <f t="shared" si="19"/>
        <v>199478.09150000001</v>
      </c>
      <c r="BL281" s="679"/>
      <c r="BM281" s="679"/>
      <c r="BN281" s="679"/>
      <c r="BO281" s="679"/>
      <c r="BP281" s="679"/>
      <c r="BQ281" s="679"/>
      <c r="BR281" s="679"/>
      <c r="BS281" s="679"/>
      <c r="BT281" s="681"/>
    </row>
    <row r="282" spans="1:72" s="2" customFormat="1" ht="18" customHeight="1" x14ac:dyDescent="0.25">
      <c r="A282" s="503" t="s">
        <v>2068</v>
      </c>
      <c r="B282" s="503" t="s">
        <v>1912</v>
      </c>
      <c r="C282" s="498">
        <v>1</v>
      </c>
      <c r="D282" s="503">
        <v>1</v>
      </c>
      <c r="E282" s="499">
        <v>11939.76</v>
      </c>
      <c r="F282" s="679">
        <f t="shared" si="20"/>
        <v>143277.12</v>
      </c>
      <c r="G282" s="679"/>
      <c r="H282" s="679"/>
      <c r="I282" s="679"/>
      <c r="J282" s="679"/>
      <c r="K282" s="679"/>
      <c r="L282" s="679"/>
      <c r="M282" s="679"/>
      <c r="N282" s="721"/>
      <c r="O282" s="722"/>
      <c r="P282" s="722"/>
      <c r="Q282" s="722"/>
      <c r="R282" s="722"/>
      <c r="S282" s="722"/>
      <c r="T282" s="722"/>
      <c r="U282" s="723"/>
      <c r="V282" s="680">
        <f t="shared" si="21"/>
        <v>1989.96</v>
      </c>
      <c r="W282" s="680"/>
      <c r="X282" s="680"/>
      <c r="Y282" s="680"/>
      <c r="Z282" s="680"/>
      <c r="AA282" s="680"/>
      <c r="AB282" s="680"/>
      <c r="AC282" s="680"/>
      <c r="AD282" s="680">
        <f t="shared" si="22"/>
        <v>19899.600000000002</v>
      </c>
      <c r="AE282" s="680"/>
      <c r="AF282" s="680"/>
      <c r="AG282" s="680"/>
      <c r="AH282" s="680"/>
      <c r="AI282" s="680"/>
      <c r="AJ282" s="680"/>
      <c r="AK282" s="680"/>
      <c r="AL282" s="721"/>
      <c r="AM282" s="722"/>
      <c r="AN282" s="722"/>
      <c r="AO282" s="722"/>
      <c r="AP282" s="722"/>
      <c r="AQ282" s="722"/>
      <c r="AR282" s="722"/>
      <c r="AS282" s="723"/>
      <c r="AT282" s="680"/>
      <c r="AU282" s="680"/>
      <c r="AV282" s="680"/>
      <c r="AW282" s="680"/>
      <c r="AX282" s="680"/>
      <c r="AY282" s="680"/>
      <c r="AZ282" s="680"/>
      <c r="BA282" s="680"/>
      <c r="BB282" s="680"/>
      <c r="BC282" s="680"/>
      <c r="BD282" s="680"/>
      <c r="BE282" s="680"/>
      <c r="BF282" s="680"/>
      <c r="BG282" s="680"/>
      <c r="BH282" s="680"/>
      <c r="BI282" s="680"/>
      <c r="BJ282" s="680"/>
      <c r="BK282" s="679">
        <f t="shared" si="19"/>
        <v>165166.68</v>
      </c>
      <c r="BL282" s="679"/>
      <c r="BM282" s="679"/>
      <c r="BN282" s="679"/>
      <c r="BO282" s="679"/>
      <c r="BP282" s="679"/>
      <c r="BQ282" s="679"/>
      <c r="BR282" s="679"/>
      <c r="BS282" s="679"/>
      <c r="BT282" s="681"/>
    </row>
    <row r="283" spans="1:72" s="2" customFormat="1" x14ac:dyDescent="0.25">
      <c r="A283" s="503" t="s">
        <v>2081</v>
      </c>
      <c r="B283" s="503" t="s">
        <v>1912</v>
      </c>
      <c r="C283" s="498">
        <v>1</v>
      </c>
      <c r="D283" s="503">
        <v>1</v>
      </c>
      <c r="E283" s="499">
        <v>13871.01</v>
      </c>
      <c r="F283" s="679">
        <f t="shared" si="20"/>
        <v>166452.12</v>
      </c>
      <c r="G283" s="679"/>
      <c r="H283" s="679"/>
      <c r="I283" s="679"/>
      <c r="J283" s="679"/>
      <c r="K283" s="679"/>
      <c r="L283" s="679"/>
      <c r="M283" s="679"/>
      <c r="N283" s="721"/>
      <c r="O283" s="722"/>
      <c r="P283" s="722"/>
      <c r="Q283" s="722"/>
      <c r="R283" s="722"/>
      <c r="S283" s="722"/>
      <c r="T283" s="722"/>
      <c r="U283" s="723"/>
      <c r="V283" s="680">
        <f t="shared" si="21"/>
        <v>2311.835</v>
      </c>
      <c r="W283" s="680"/>
      <c r="X283" s="680"/>
      <c r="Y283" s="680"/>
      <c r="Z283" s="680"/>
      <c r="AA283" s="680"/>
      <c r="AB283" s="680"/>
      <c r="AC283" s="680"/>
      <c r="AD283" s="680">
        <f t="shared" si="22"/>
        <v>23118.350000000002</v>
      </c>
      <c r="AE283" s="680"/>
      <c r="AF283" s="680"/>
      <c r="AG283" s="680"/>
      <c r="AH283" s="680"/>
      <c r="AI283" s="680"/>
      <c r="AJ283" s="680"/>
      <c r="AK283" s="680"/>
      <c r="AL283" s="721"/>
      <c r="AM283" s="722"/>
      <c r="AN283" s="722"/>
      <c r="AO283" s="722"/>
      <c r="AP283" s="722"/>
      <c r="AQ283" s="722"/>
      <c r="AR283" s="722"/>
      <c r="AS283" s="723"/>
      <c r="AT283" s="680"/>
      <c r="AU283" s="680"/>
      <c r="AV283" s="680"/>
      <c r="AW283" s="680"/>
      <c r="AX283" s="680"/>
      <c r="AY283" s="680"/>
      <c r="AZ283" s="680"/>
      <c r="BA283" s="680"/>
      <c r="BB283" s="680"/>
      <c r="BC283" s="680"/>
      <c r="BD283" s="680"/>
      <c r="BE283" s="680"/>
      <c r="BF283" s="680"/>
      <c r="BG283" s="680"/>
      <c r="BH283" s="680"/>
      <c r="BI283" s="680"/>
      <c r="BJ283" s="680"/>
      <c r="BK283" s="679">
        <f t="shared" si="19"/>
        <v>191882.30499999999</v>
      </c>
      <c r="BL283" s="679"/>
      <c r="BM283" s="679"/>
      <c r="BN283" s="679"/>
      <c r="BO283" s="679"/>
      <c r="BP283" s="679"/>
      <c r="BQ283" s="679"/>
      <c r="BR283" s="679"/>
      <c r="BS283" s="679"/>
      <c r="BT283" s="681"/>
    </row>
    <row r="284" spans="1:72" s="2" customFormat="1" x14ac:dyDescent="0.25">
      <c r="A284" s="503" t="s">
        <v>2082</v>
      </c>
      <c r="B284" s="503" t="s">
        <v>1912</v>
      </c>
      <c r="C284" s="498">
        <v>1</v>
      </c>
      <c r="D284" s="503">
        <v>1</v>
      </c>
      <c r="E284" s="499">
        <v>14420.103000000001</v>
      </c>
      <c r="F284" s="679">
        <f t="shared" si="20"/>
        <v>173041.236</v>
      </c>
      <c r="G284" s="679"/>
      <c r="H284" s="679"/>
      <c r="I284" s="679"/>
      <c r="J284" s="679"/>
      <c r="K284" s="679"/>
      <c r="L284" s="679"/>
      <c r="M284" s="679"/>
      <c r="N284" s="721"/>
      <c r="O284" s="722"/>
      <c r="P284" s="722"/>
      <c r="Q284" s="722"/>
      <c r="R284" s="722"/>
      <c r="S284" s="722"/>
      <c r="T284" s="722"/>
      <c r="U284" s="723"/>
      <c r="V284" s="680">
        <f t="shared" si="21"/>
        <v>2403.3505000000005</v>
      </c>
      <c r="W284" s="680"/>
      <c r="X284" s="680"/>
      <c r="Y284" s="680"/>
      <c r="Z284" s="680"/>
      <c r="AA284" s="680"/>
      <c r="AB284" s="680"/>
      <c r="AC284" s="680"/>
      <c r="AD284" s="680">
        <f t="shared" si="22"/>
        <v>24033.505000000001</v>
      </c>
      <c r="AE284" s="680"/>
      <c r="AF284" s="680"/>
      <c r="AG284" s="680"/>
      <c r="AH284" s="680"/>
      <c r="AI284" s="680"/>
      <c r="AJ284" s="680"/>
      <c r="AK284" s="680"/>
      <c r="AL284" s="721"/>
      <c r="AM284" s="722"/>
      <c r="AN284" s="722"/>
      <c r="AO284" s="722"/>
      <c r="AP284" s="722"/>
      <c r="AQ284" s="722"/>
      <c r="AR284" s="722"/>
      <c r="AS284" s="723"/>
      <c r="AT284" s="680"/>
      <c r="AU284" s="680"/>
      <c r="AV284" s="680"/>
      <c r="AW284" s="680"/>
      <c r="AX284" s="680"/>
      <c r="AY284" s="680"/>
      <c r="AZ284" s="680"/>
      <c r="BA284" s="680"/>
      <c r="BB284" s="680"/>
      <c r="BC284" s="680"/>
      <c r="BD284" s="680"/>
      <c r="BE284" s="680"/>
      <c r="BF284" s="680"/>
      <c r="BG284" s="680"/>
      <c r="BH284" s="680"/>
      <c r="BI284" s="680"/>
      <c r="BJ284" s="680"/>
      <c r="BK284" s="679">
        <f t="shared" si="19"/>
        <v>199478.09150000001</v>
      </c>
      <c r="BL284" s="679"/>
      <c r="BM284" s="679"/>
      <c r="BN284" s="679"/>
      <c r="BO284" s="679"/>
      <c r="BP284" s="679"/>
      <c r="BQ284" s="679"/>
      <c r="BR284" s="679"/>
      <c r="BS284" s="679"/>
      <c r="BT284" s="681"/>
    </row>
    <row r="285" spans="1:72" s="2" customFormat="1" x14ac:dyDescent="0.25">
      <c r="A285" s="503" t="s">
        <v>1941</v>
      </c>
      <c r="B285" s="503" t="s">
        <v>1907</v>
      </c>
      <c r="C285" s="498">
        <v>1</v>
      </c>
      <c r="D285" s="503">
        <v>4</v>
      </c>
      <c r="E285" s="499">
        <v>22528.572</v>
      </c>
      <c r="F285" s="679">
        <f t="shared" si="20"/>
        <v>270342.864</v>
      </c>
      <c r="G285" s="679"/>
      <c r="H285" s="679"/>
      <c r="I285" s="679"/>
      <c r="J285" s="679"/>
      <c r="K285" s="679"/>
      <c r="L285" s="679"/>
      <c r="M285" s="679"/>
      <c r="N285" s="721"/>
      <c r="O285" s="722"/>
      <c r="P285" s="722"/>
      <c r="Q285" s="722"/>
      <c r="R285" s="722"/>
      <c r="S285" s="722"/>
      <c r="T285" s="722"/>
      <c r="U285" s="723"/>
      <c r="V285" s="680">
        <f t="shared" si="21"/>
        <v>3754.7620000000002</v>
      </c>
      <c r="W285" s="680"/>
      <c r="X285" s="680"/>
      <c r="Y285" s="680"/>
      <c r="Z285" s="680"/>
      <c r="AA285" s="680"/>
      <c r="AB285" s="680"/>
      <c r="AC285" s="680"/>
      <c r="AD285" s="680">
        <f t="shared" si="22"/>
        <v>37547.620000000003</v>
      </c>
      <c r="AE285" s="680"/>
      <c r="AF285" s="680"/>
      <c r="AG285" s="680"/>
      <c r="AH285" s="680"/>
      <c r="AI285" s="680"/>
      <c r="AJ285" s="680"/>
      <c r="AK285" s="680"/>
      <c r="AL285" s="721"/>
      <c r="AM285" s="722"/>
      <c r="AN285" s="722"/>
      <c r="AO285" s="722"/>
      <c r="AP285" s="722"/>
      <c r="AQ285" s="722"/>
      <c r="AR285" s="722"/>
      <c r="AS285" s="723"/>
      <c r="AT285" s="680"/>
      <c r="AU285" s="680"/>
      <c r="AV285" s="680"/>
      <c r="AW285" s="680"/>
      <c r="AX285" s="680"/>
      <c r="AY285" s="680"/>
      <c r="AZ285" s="680"/>
      <c r="BA285" s="680"/>
      <c r="BB285" s="680"/>
      <c r="BC285" s="680"/>
      <c r="BD285" s="680"/>
      <c r="BE285" s="680"/>
      <c r="BF285" s="680"/>
      <c r="BG285" s="680"/>
      <c r="BH285" s="680"/>
      <c r="BI285" s="680"/>
      <c r="BJ285" s="680"/>
      <c r="BK285" s="679">
        <f t="shared" si="19"/>
        <v>311645.24599999998</v>
      </c>
      <c r="BL285" s="679"/>
      <c r="BM285" s="679"/>
      <c r="BN285" s="679"/>
      <c r="BO285" s="679"/>
      <c r="BP285" s="679"/>
      <c r="BQ285" s="679"/>
      <c r="BR285" s="679"/>
      <c r="BS285" s="679"/>
      <c r="BT285" s="681"/>
    </row>
    <row r="286" spans="1:72" s="2" customFormat="1" x14ac:dyDescent="0.25">
      <c r="A286" s="503" t="s">
        <v>1951</v>
      </c>
      <c r="B286" s="503" t="s">
        <v>1907</v>
      </c>
      <c r="C286" s="498">
        <v>1</v>
      </c>
      <c r="D286" s="503">
        <v>11</v>
      </c>
      <c r="E286" s="499">
        <v>70019.399999999994</v>
      </c>
      <c r="F286" s="679">
        <f t="shared" si="20"/>
        <v>840232.79999999993</v>
      </c>
      <c r="G286" s="679"/>
      <c r="H286" s="679"/>
      <c r="I286" s="679"/>
      <c r="J286" s="679"/>
      <c r="K286" s="679"/>
      <c r="L286" s="679"/>
      <c r="M286" s="679"/>
      <c r="N286" s="721"/>
      <c r="O286" s="722"/>
      <c r="P286" s="722"/>
      <c r="Q286" s="722"/>
      <c r="R286" s="722"/>
      <c r="S286" s="722"/>
      <c r="T286" s="722"/>
      <c r="U286" s="723"/>
      <c r="V286" s="680">
        <f t="shared" si="21"/>
        <v>11669.9</v>
      </c>
      <c r="W286" s="680"/>
      <c r="X286" s="680"/>
      <c r="Y286" s="680"/>
      <c r="Z286" s="680"/>
      <c r="AA286" s="680"/>
      <c r="AB286" s="680"/>
      <c r="AC286" s="680"/>
      <c r="AD286" s="680">
        <f t="shared" si="22"/>
        <v>116699</v>
      </c>
      <c r="AE286" s="680"/>
      <c r="AF286" s="680"/>
      <c r="AG286" s="680"/>
      <c r="AH286" s="680"/>
      <c r="AI286" s="680"/>
      <c r="AJ286" s="680"/>
      <c r="AK286" s="680"/>
      <c r="AL286" s="721"/>
      <c r="AM286" s="722"/>
      <c r="AN286" s="722"/>
      <c r="AO286" s="722"/>
      <c r="AP286" s="722"/>
      <c r="AQ286" s="722"/>
      <c r="AR286" s="722"/>
      <c r="AS286" s="723"/>
      <c r="AT286" s="680"/>
      <c r="AU286" s="680"/>
      <c r="AV286" s="680"/>
      <c r="AW286" s="680"/>
      <c r="AX286" s="680"/>
      <c r="AY286" s="680"/>
      <c r="AZ286" s="680"/>
      <c r="BA286" s="680"/>
      <c r="BB286" s="680"/>
      <c r="BC286" s="680"/>
      <c r="BD286" s="680"/>
      <c r="BE286" s="680"/>
      <c r="BF286" s="680"/>
      <c r="BG286" s="680"/>
      <c r="BH286" s="680"/>
      <c r="BI286" s="680"/>
      <c r="BJ286" s="680"/>
      <c r="BK286" s="679">
        <f t="shared" si="19"/>
        <v>968601.7</v>
      </c>
      <c r="BL286" s="679"/>
      <c r="BM286" s="679"/>
      <c r="BN286" s="679"/>
      <c r="BO286" s="679"/>
      <c r="BP286" s="679"/>
      <c r="BQ286" s="679"/>
      <c r="BR286" s="679"/>
      <c r="BS286" s="679"/>
      <c r="BT286" s="681"/>
    </row>
    <row r="287" spans="1:72" s="2" customFormat="1" x14ac:dyDescent="0.25">
      <c r="A287" s="503" t="s">
        <v>1956</v>
      </c>
      <c r="B287" s="503" t="s">
        <v>1907</v>
      </c>
      <c r="C287" s="498">
        <v>1</v>
      </c>
      <c r="D287" s="503">
        <v>1</v>
      </c>
      <c r="E287" s="499">
        <v>6566.25</v>
      </c>
      <c r="F287" s="679">
        <f t="shared" si="20"/>
        <v>78795</v>
      </c>
      <c r="G287" s="679"/>
      <c r="H287" s="679"/>
      <c r="I287" s="679"/>
      <c r="J287" s="679"/>
      <c r="K287" s="679"/>
      <c r="L287" s="679"/>
      <c r="M287" s="679"/>
      <c r="N287" s="721"/>
      <c r="O287" s="722"/>
      <c r="P287" s="722"/>
      <c r="Q287" s="722"/>
      <c r="R287" s="722"/>
      <c r="S287" s="722"/>
      <c r="T287" s="722"/>
      <c r="U287" s="723"/>
      <c r="V287" s="680">
        <f t="shared" si="21"/>
        <v>1094.375</v>
      </c>
      <c r="W287" s="680"/>
      <c r="X287" s="680"/>
      <c r="Y287" s="680"/>
      <c r="Z287" s="680"/>
      <c r="AA287" s="680"/>
      <c r="AB287" s="680"/>
      <c r="AC287" s="680"/>
      <c r="AD287" s="680">
        <f t="shared" si="22"/>
        <v>10943.75</v>
      </c>
      <c r="AE287" s="680"/>
      <c r="AF287" s="680"/>
      <c r="AG287" s="680"/>
      <c r="AH287" s="680"/>
      <c r="AI287" s="680"/>
      <c r="AJ287" s="680"/>
      <c r="AK287" s="680"/>
      <c r="AL287" s="721"/>
      <c r="AM287" s="722"/>
      <c r="AN287" s="722"/>
      <c r="AO287" s="722"/>
      <c r="AP287" s="722"/>
      <c r="AQ287" s="722"/>
      <c r="AR287" s="722"/>
      <c r="AS287" s="723"/>
      <c r="AT287" s="680"/>
      <c r="AU287" s="680"/>
      <c r="AV287" s="680"/>
      <c r="AW287" s="680"/>
      <c r="AX287" s="680"/>
      <c r="AY287" s="680"/>
      <c r="AZ287" s="680"/>
      <c r="BA287" s="680"/>
      <c r="BB287" s="680"/>
      <c r="BC287" s="680"/>
      <c r="BD287" s="680"/>
      <c r="BE287" s="680"/>
      <c r="BF287" s="680"/>
      <c r="BG287" s="680"/>
      <c r="BH287" s="680"/>
      <c r="BI287" s="680"/>
      <c r="BJ287" s="680"/>
      <c r="BK287" s="679">
        <f t="shared" si="19"/>
        <v>90833.125</v>
      </c>
      <c r="BL287" s="679"/>
      <c r="BM287" s="679"/>
      <c r="BN287" s="679"/>
      <c r="BO287" s="679"/>
      <c r="BP287" s="679"/>
      <c r="BQ287" s="679"/>
      <c r="BR287" s="679"/>
      <c r="BS287" s="679"/>
      <c r="BT287" s="681"/>
    </row>
    <row r="288" spans="1:72" s="2" customFormat="1" x14ac:dyDescent="0.25">
      <c r="A288" s="503" t="s">
        <v>1963</v>
      </c>
      <c r="B288" s="503" t="s">
        <v>1907</v>
      </c>
      <c r="C288" s="498">
        <v>1</v>
      </c>
      <c r="D288" s="503">
        <v>14</v>
      </c>
      <c r="E288" s="499">
        <v>95535.384000000005</v>
      </c>
      <c r="F288" s="679">
        <f t="shared" si="20"/>
        <v>1146424.608</v>
      </c>
      <c r="G288" s="679"/>
      <c r="H288" s="679"/>
      <c r="I288" s="679"/>
      <c r="J288" s="679"/>
      <c r="K288" s="679"/>
      <c r="L288" s="679"/>
      <c r="M288" s="679"/>
      <c r="N288" s="721"/>
      <c r="O288" s="722"/>
      <c r="P288" s="722"/>
      <c r="Q288" s="722"/>
      <c r="R288" s="722"/>
      <c r="S288" s="722"/>
      <c r="T288" s="722"/>
      <c r="U288" s="723"/>
      <c r="V288" s="680">
        <f t="shared" si="21"/>
        <v>15922.564</v>
      </c>
      <c r="W288" s="680"/>
      <c r="X288" s="680"/>
      <c r="Y288" s="680"/>
      <c r="Z288" s="680"/>
      <c r="AA288" s="680"/>
      <c r="AB288" s="680"/>
      <c r="AC288" s="680"/>
      <c r="AD288" s="680">
        <f t="shared" si="22"/>
        <v>159225.63999999998</v>
      </c>
      <c r="AE288" s="680"/>
      <c r="AF288" s="680"/>
      <c r="AG288" s="680"/>
      <c r="AH288" s="680"/>
      <c r="AI288" s="680"/>
      <c r="AJ288" s="680"/>
      <c r="AK288" s="680"/>
      <c r="AL288" s="721"/>
      <c r="AM288" s="722"/>
      <c r="AN288" s="722"/>
      <c r="AO288" s="722"/>
      <c r="AP288" s="722"/>
      <c r="AQ288" s="722"/>
      <c r="AR288" s="722"/>
      <c r="AS288" s="723"/>
      <c r="AT288" s="680"/>
      <c r="AU288" s="680"/>
      <c r="AV288" s="680"/>
      <c r="AW288" s="680"/>
      <c r="AX288" s="680"/>
      <c r="AY288" s="680"/>
      <c r="AZ288" s="680"/>
      <c r="BA288" s="680"/>
      <c r="BB288" s="680"/>
      <c r="BC288" s="680"/>
      <c r="BD288" s="680"/>
      <c r="BE288" s="680"/>
      <c r="BF288" s="680"/>
      <c r="BG288" s="680"/>
      <c r="BH288" s="680"/>
      <c r="BI288" s="680"/>
      <c r="BJ288" s="680"/>
      <c r="BK288" s="679">
        <f t="shared" si="19"/>
        <v>1321572.8119999999</v>
      </c>
      <c r="BL288" s="679"/>
      <c r="BM288" s="679"/>
      <c r="BN288" s="679"/>
      <c r="BO288" s="679"/>
      <c r="BP288" s="679"/>
      <c r="BQ288" s="679"/>
      <c r="BR288" s="679"/>
      <c r="BS288" s="679"/>
      <c r="BT288" s="681"/>
    </row>
    <row r="289" spans="1:72" s="2" customFormat="1" x14ac:dyDescent="0.25">
      <c r="A289" s="503" t="s">
        <v>1969</v>
      </c>
      <c r="B289" s="503" t="s">
        <v>1907</v>
      </c>
      <c r="C289" s="498">
        <v>1</v>
      </c>
      <c r="D289" s="503">
        <v>1</v>
      </c>
      <c r="E289" s="499">
        <v>7107</v>
      </c>
      <c r="F289" s="679">
        <f t="shared" si="20"/>
        <v>85284</v>
      </c>
      <c r="G289" s="679"/>
      <c r="H289" s="679"/>
      <c r="I289" s="679"/>
      <c r="J289" s="679"/>
      <c r="K289" s="679"/>
      <c r="L289" s="679"/>
      <c r="M289" s="679"/>
      <c r="N289" s="721"/>
      <c r="O289" s="722"/>
      <c r="P289" s="722"/>
      <c r="Q289" s="722"/>
      <c r="R289" s="722"/>
      <c r="S289" s="722"/>
      <c r="T289" s="722"/>
      <c r="U289" s="723"/>
      <c r="V289" s="680">
        <f t="shared" si="21"/>
        <v>1184.5</v>
      </c>
      <c r="W289" s="680"/>
      <c r="X289" s="680"/>
      <c r="Y289" s="680"/>
      <c r="Z289" s="680"/>
      <c r="AA289" s="680"/>
      <c r="AB289" s="680"/>
      <c r="AC289" s="680"/>
      <c r="AD289" s="680">
        <f t="shared" si="22"/>
        <v>11845</v>
      </c>
      <c r="AE289" s="680"/>
      <c r="AF289" s="680"/>
      <c r="AG289" s="680"/>
      <c r="AH289" s="680"/>
      <c r="AI289" s="680"/>
      <c r="AJ289" s="680"/>
      <c r="AK289" s="680"/>
      <c r="AL289" s="721"/>
      <c r="AM289" s="722"/>
      <c r="AN289" s="722"/>
      <c r="AO289" s="722"/>
      <c r="AP289" s="722"/>
      <c r="AQ289" s="722"/>
      <c r="AR289" s="722"/>
      <c r="AS289" s="723"/>
      <c r="AT289" s="680"/>
      <c r="AU289" s="680"/>
      <c r="AV289" s="680"/>
      <c r="AW289" s="680"/>
      <c r="AX289" s="680"/>
      <c r="AY289" s="680"/>
      <c r="AZ289" s="680"/>
      <c r="BA289" s="680"/>
      <c r="BB289" s="680"/>
      <c r="BC289" s="680"/>
      <c r="BD289" s="680"/>
      <c r="BE289" s="680"/>
      <c r="BF289" s="680"/>
      <c r="BG289" s="680"/>
      <c r="BH289" s="680"/>
      <c r="BI289" s="680"/>
      <c r="BJ289" s="680"/>
      <c r="BK289" s="679">
        <f t="shared" si="19"/>
        <v>98313.5</v>
      </c>
      <c r="BL289" s="679"/>
      <c r="BM289" s="679"/>
      <c r="BN289" s="679"/>
      <c r="BO289" s="679"/>
      <c r="BP289" s="679"/>
      <c r="BQ289" s="679"/>
      <c r="BR289" s="679"/>
      <c r="BS289" s="679"/>
      <c r="BT289" s="681"/>
    </row>
    <row r="290" spans="1:72" s="2" customFormat="1" x14ac:dyDescent="0.25">
      <c r="A290" s="503" t="s">
        <v>1971</v>
      </c>
      <c r="B290" s="503" t="s">
        <v>1907</v>
      </c>
      <c r="C290" s="498">
        <v>1</v>
      </c>
      <c r="D290" s="503">
        <v>6</v>
      </c>
      <c r="E290" s="499">
        <v>43261.236000000004</v>
      </c>
      <c r="F290" s="679">
        <f t="shared" si="20"/>
        <v>519134.83200000005</v>
      </c>
      <c r="G290" s="679"/>
      <c r="H290" s="679"/>
      <c r="I290" s="679"/>
      <c r="J290" s="679"/>
      <c r="K290" s="679"/>
      <c r="L290" s="679"/>
      <c r="M290" s="679"/>
      <c r="N290" s="721"/>
      <c r="O290" s="722"/>
      <c r="P290" s="722"/>
      <c r="Q290" s="722"/>
      <c r="R290" s="722"/>
      <c r="S290" s="722"/>
      <c r="T290" s="722"/>
      <c r="U290" s="723"/>
      <c r="V290" s="680">
        <f t="shared" si="21"/>
        <v>7210.2060000000001</v>
      </c>
      <c r="W290" s="680"/>
      <c r="X290" s="680"/>
      <c r="Y290" s="680"/>
      <c r="Z290" s="680"/>
      <c r="AA290" s="680"/>
      <c r="AB290" s="680"/>
      <c r="AC290" s="680"/>
      <c r="AD290" s="680">
        <f t="shared" si="22"/>
        <v>72102.060000000012</v>
      </c>
      <c r="AE290" s="680"/>
      <c r="AF290" s="680"/>
      <c r="AG290" s="680"/>
      <c r="AH290" s="680"/>
      <c r="AI290" s="680"/>
      <c r="AJ290" s="680"/>
      <c r="AK290" s="680"/>
      <c r="AL290" s="721"/>
      <c r="AM290" s="722"/>
      <c r="AN290" s="722"/>
      <c r="AO290" s="722"/>
      <c r="AP290" s="722"/>
      <c r="AQ290" s="722"/>
      <c r="AR290" s="722"/>
      <c r="AS290" s="723"/>
      <c r="AT290" s="680"/>
      <c r="AU290" s="680"/>
      <c r="AV290" s="680"/>
      <c r="AW290" s="680"/>
      <c r="AX290" s="680"/>
      <c r="AY290" s="680"/>
      <c r="AZ290" s="680"/>
      <c r="BA290" s="680"/>
      <c r="BB290" s="680"/>
      <c r="BC290" s="680"/>
      <c r="BD290" s="680"/>
      <c r="BE290" s="680"/>
      <c r="BF290" s="680"/>
      <c r="BG290" s="680"/>
      <c r="BH290" s="680"/>
      <c r="BI290" s="680"/>
      <c r="BJ290" s="680"/>
      <c r="BK290" s="679">
        <f t="shared" si="19"/>
        <v>598447.09800000011</v>
      </c>
      <c r="BL290" s="679"/>
      <c r="BM290" s="679"/>
      <c r="BN290" s="679"/>
      <c r="BO290" s="679"/>
      <c r="BP290" s="679"/>
      <c r="BQ290" s="679"/>
      <c r="BR290" s="679"/>
      <c r="BS290" s="679"/>
      <c r="BT290" s="681"/>
    </row>
    <row r="291" spans="1:72" s="2" customFormat="1" x14ac:dyDescent="0.25">
      <c r="A291" s="503" t="s">
        <v>1977</v>
      </c>
      <c r="B291" s="503" t="s">
        <v>1907</v>
      </c>
      <c r="C291" s="498">
        <v>1</v>
      </c>
      <c r="D291" s="503">
        <v>2</v>
      </c>
      <c r="E291" s="499">
        <v>14997.006000000001</v>
      </c>
      <c r="F291" s="679">
        <f t="shared" si="20"/>
        <v>179964.07200000001</v>
      </c>
      <c r="G291" s="679"/>
      <c r="H291" s="679"/>
      <c r="I291" s="679"/>
      <c r="J291" s="679"/>
      <c r="K291" s="679"/>
      <c r="L291" s="679"/>
      <c r="M291" s="679"/>
      <c r="N291" s="721"/>
      <c r="O291" s="722"/>
      <c r="P291" s="722"/>
      <c r="Q291" s="722"/>
      <c r="R291" s="722"/>
      <c r="S291" s="722"/>
      <c r="T291" s="722"/>
      <c r="U291" s="723"/>
      <c r="V291" s="680">
        <f t="shared" si="21"/>
        <v>2499.5010000000002</v>
      </c>
      <c r="W291" s="680"/>
      <c r="X291" s="680"/>
      <c r="Y291" s="680"/>
      <c r="Z291" s="680"/>
      <c r="AA291" s="680"/>
      <c r="AB291" s="680"/>
      <c r="AC291" s="680"/>
      <c r="AD291" s="680">
        <f t="shared" si="22"/>
        <v>24995.010000000002</v>
      </c>
      <c r="AE291" s="680"/>
      <c r="AF291" s="680"/>
      <c r="AG291" s="680"/>
      <c r="AH291" s="680"/>
      <c r="AI291" s="680"/>
      <c r="AJ291" s="680"/>
      <c r="AK291" s="680"/>
      <c r="AL291" s="721"/>
      <c r="AM291" s="722"/>
      <c r="AN291" s="722"/>
      <c r="AO291" s="722"/>
      <c r="AP291" s="722"/>
      <c r="AQ291" s="722"/>
      <c r="AR291" s="722"/>
      <c r="AS291" s="723"/>
      <c r="AT291" s="680"/>
      <c r="AU291" s="680"/>
      <c r="AV291" s="680"/>
      <c r="AW291" s="680"/>
      <c r="AX291" s="680"/>
      <c r="AY291" s="680"/>
      <c r="AZ291" s="680"/>
      <c r="BA291" s="680"/>
      <c r="BB291" s="680"/>
      <c r="BC291" s="680"/>
      <c r="BD291" s="680"/>
      <c r="BE291" s="680"/>
      <c r="BF291" s="680"/>
      <c r="BG291" s="680"/>
      <c r="BH291" s="680"/>
      <c r="BI291" s="680"/>
      <c r="BJ291" s="680"/>
      <c r="BK291" s="679">
        <f t="shared" si="19"/>
        <v>207458.58300000001</v>
      </c>
      <c r="BL291" s="679"/>
      <c r="BM291" s="679"/>
      <c r="BN291" s="679"/>
      <c r="BO291" s="679"/>
      <c r="BP291" s="679"/>
      <c r="BQ291" s="679"/>
      <c r="BR291" s="679"/>
      <c r="BS291" s="679"/>
      <c r="BT291" s="681"/>
    </row>
    <row r="292" spans="1:72" s="2" customFormat="1" x14ac:dyDescent="0.25">
      <c r="A292" s="503" t="s">
        <v>1985</v>
      </c>
      <c r="B292" s="503" t="s">
        <v>1907</v>
      </c>
      <c r="C292" s="498">
        <v>1</v>
      </c>
      <c r="D292" s="503">
        <v>1</v>
      </c>
      <c r="E292" s="499">
        <v>7953.66</v>
      </c>
      <c r="F292" s="679">
        <f t="shared" si="20"/>
        <v>95443.92</v>
      </c>
      <c r="G292" s="679"/>
      <c r="H292" s="679"/>
      <c r="I292" s="679"/>
      <c r="J292" s="679"/>
      <c r="K292" s="679"/>
      <c r="L292" s="679"/>
      <c r="M292" s="679"/>
      <c r="N292" s="721"/>
      <c r="O292" s="722"/>
      <c r="P292" s="722"/>
      <c r="Q292" s="722"/>
      <c r="R292" s="722"/>
      <c r="S292" s="722"/>
      <c r="T292" s="722"/>
      <c r="U292" s="723"/>
      <c r="V292" s="680">
        <f t="shared" si="21"/>
        <v>1325.6100000000001</v>
      </c>
      <c r="W292" s="680"/>
      <c r="X292" s="680"/>
      <c r="Y292" s="680"/>
      <c r="Z292" s="680"/>
      <c r="AA292" s="680"/>
      <c r="AB292" s="680"/>
      <c r="AC292" s="680"/>
      <c r="AD292" s="680">
        <f t="shared" si="22"/>
        <v>13256.1</v>
      </c>
      <c r="AE292" s="680"/>
      <c r="AF292" s="680"/>
      <c r="AG292" s="680"/>
      <c r="AH292" s="680"/>
      <c r="AI292" s="680"/>
      <c r="AJ292" s="680"/>
      <c r="AK292" s="680"/>
      <c r="AL292" s="721"/>
      <c r="AM292" s="722"/>
      <c r="AN292" s="722"/>
      <c r="AO292" s="722"/>
      <c r="AP292" s="722"/>
      <c r="AQ292" s="722"/>
      <c r="AR292" s="722"/>
      <c r="AS292" s="723"/>
      <c r="AT292" s="680"/>
      <c r="AU292" s="680"/>
      <c r="AV292" s="680"/>
      <c r="AW292" s="680"/>
      <c r="AX292" s="680"/>
      <c r="AY292" s="680"/>
      <c r="AZ292" s="680"/>
      <c r="BA292" s="680"/>
      <c r="BB292" s="680"/>
      <c r="BC292" s="680"/>
      <c r="BD292" s="680"/>
      <c r="BE292" s="680"/>
      <c r="BF292" s="680"/>
      <c r="BG292" s="680"/>
      <c r="BH292" s="680"/>
      <c r="BI292" s="680"/>
      <c r="BJ292" s="680"/>
      <c r="BK292" s="679">
        <f t="shared" si="19"/>
        <v>110025.63</v>
      </c>
      <c r="BL292" s="679"/>
      <c r="BM292" s="679"/>
      <c r="BN292" s="679"/>
      <c r="BO292" s="679"/>
      <c r="BP292" s="679"/>
      <c r="BQ292" s="679"/>
      <c r="BR292" s="679"/>
      <c r="BS292" s="679"/>
      <c r="BT292" s="681"/>
    </row>
    <row r="293" spans="1:72" s="2" customFormat="1" x14ac:dyDescent="0.25">
      <c r="A293" s="503" t="s">
        <v>1993</v>
      </c>
      <c r="B293" s="503" t="s">
        <v>1907</v>
      </c>
      <c r="C293" s="498">
        <v>1</v>
      </c>
      <c r="D293" s="503">
        <v>3</v>
      </c>
      <c r="E293" s="499">
        <v>24720.309000000001</v>
      </c>
      <c r="F293" s="679">
        <f t="shared" si="20"/>
        <v>296643.70799999998</v>
      </c>
      <c r="G293" s="679"/>
      <c r="H293" s="679"/>
      <c r="I293" s="679"/>
      <c r="J293" s="679"/>
      <c r="K293" s="679"/>
      <c r="L293" s="679"/>
      <c r="M293" s="679"/>
      <c r="N293" s="721"/>
      <c r="O293" s="722"/>
      <c r="P293" s="722"/>
      <c r="Q293" s="722"/>
      <c r="R293" s="722"/>
      <c r="S293" s="722"/>
      <c r="T293" s="722"/>
      <c r="U293" s="723"/>
      <c r="V293" s="680">
        <f t="shared" si="21"/>
        <v>4120.0515000000005</v>
      </c>
      <c r="W293" s="680"/>
      <c r="X293" s="680"/>
      <c r="Y293" s="680"/>
      <c r="Z293" s="680"/>
      <c r="AA293" s="680"/>
      <c r="AB293" s="680"/>
      <c r="AC293" s="680"/>
      <c r="AD293" s="680">
        <f t="shared" si="22"/>
        <v>41200.514999999999</v>
      </c>
      <c r="AE293" s="680"/>
      <c r="AF293" s="680"/>
      <c r="AG293" s="680"/>
      <c r="AH293" s="680"/>
      <c r="AI293" s="680"/>
      <c r="AJ293" s="680"/>
      <c r="AK293" s="680"/>
      <c r="AL293" s="721"/>
      <c r="AM293" s="722"/>
      <c r="AN293" s="722"/>
      <c r="AO293" s="722"/>
      <c r="AP293" s="722"/>
      <c r="AQ293" s="722"/>
      <c r="AR293" s="722"/>
      <c r="AS293" s="723"/>
      <c r="AT293" s="680"/>
      <c r="AU293" s="680"/>
      <c r="AV293" s="680"/>
      <c r="AW293" s="680"/>
      <c r="AX293" s="680"/>
      <c r="AY293" s="680"/>
      <c r="AZ293" s="680"/>
      <c r="BA293" s="680"/>
      <c r="BB293" s="680"/>
      <c r="BC293" s="680"/>
      <c r="BD293" s="680"/>
      <c r="BE293" s="680"/>
      <c r="BF293" s="680"/>
      <c r="BG293" s="680"/>
      <c r="BH293" s="680"/>
      <c r="BI293" s="680"/>
      <c r="BJ293" s="680"/>
      <c r="BK293" s="679">
        <f t="shared" si="19"/>
        <v>341964.2745</v>
      </c>
      <c r="BL293" s="679"/>
      <c r="BM293" s="679"/>
      <c r="BN293" s="679"/>
      <c r="BO293" s="679"/>
      <c r="BP293" s="679"/>
      <c r="BQ293" s="679"/>
      <c r="BR293" s="679"/>
      <c r="BS293" s="679"/>
      <c r="BT293" s="681"/>
    </row>
    <row r="294" spans="1:72" s="2" customFormat="1" x14ac:dyDescent="0.25">
      <c r="A294" s="503" t="s">
        <v>1994</v>
      </c>
      <c r="B294" s="503" t="s">
        <v>1907</v>
      </c>
      <c r="C294" s="498">
        <v>1</v>
      </c>
      <c r="D294" s="503">
        <v>1</v>
      </c>
      <c r="E294" s="499">
        <v>8343</v>
      </c>
      <c r="F294" s="679">
        <f t="shared" si="20"/>
        <v>100116</v>
      </c>
      <c r="G294" s="679"/>
      <c r="H294" s="679"/>
      <c r="I294" s="679"/>
      <c r="J294" s="679"/>
      <c r="K294" s="679"/>
      <c r="L294" s="679"/>
      <c r="M294" s="679"/>
      <c r="N294" s="721"/>
      <c r="O294" s="722"/>
      <c r="P294" s="722"/>
      <c r="Q294" s="722"/>
      <c r="R294" s="722"/>
      <c r="S294" s="722"/>
      <c r="T294" s="722"/>
      <c r="U294" s="723"/>
      <c r="V294" s="680">
        <f t="shared" si="21"/>
        <v>1390.5</v>
      </c>
      <c r="W294" s="680"/>
      <c r="X294" s="680"/>
      <c r="Y294" s="680"/>
      <c r="Z294" s="680"/>
      <c r="AA294" s="680"/>
      <c r="AB294" s="680"/>
      <c r="AC294" s="680"/>
      <c r="AD294" s="680">
        <f t="shared" si="22"/>
        <v>13905.000000000002</v>
      </c>
      <c r="AE294" s="680"/>
      <c r="AF294" s="680"/>
      <c r="AG294" s="680"/>
      <c r="AH294" s="680"/>
      <c r="AI294" s="680"/>
      <c r="AJ294" s="680"/>
      <c r="AK294" s="680"/>
      <c r="AL294" s="721"/>
      <c r="AM294" s="722"/>
      <c r="AN294" s="722"/>
      <c r="AO294" s="722"/>
      <c r="AP294" s="722"/>
      <c r="AQ294" s="722"/>
      <c r="AR294" s="722"/>
      <c r="AS294" s="723"/>
      <c r="AT294" s="680"/>
      <c r="AU294" s="680"/>
      <c r="AV294" s="680"/>
      <c r="AW294" s="680"/>
      <c r="AX294" s="680"/>
      <c r="AY294" s="680"/>
      <c r="AZ294" s="680"/>
      <c r="BA294" s="680"/>
      <c r="BB294" s="680"/>
      <c r="BC294" s="680"/>
      <c r="BD294" s="680"/>
      <c r="BE294" s="680"/>
      <c r="BF294" s="680"/>
      <c r="BG294" s="680"/>
      <c r="BH294" s="680"/>
      <c r="BI294" s="680"/>
      <c r="BJ294" s="680"/>
      <c r="BK294" s="679">
        <f t="shared" si="19"/>
        <v>115411.5</v>
      </c>
      <c r="BL294" s="679"/>
      <c r="BM294" s="679"/>
      <c r="BN294" s="679"/>
      <c r="BO294" s="679"/>
      <c r="BP294" s="679"/>
      <c r="BQ294" s="679"/>
      <c r="BR294" s="679"/>
      <c r="BS294" s="679"/>
      <c r="BT294" s="681"/>
    </row>
    <row r="295" spans="1:72" s="2" customFormat="1" x14ac:dyDescent="0.25">
      <c r="A295" s="503" t="s">
        <v>2019</v>
      </c>
      <c r="B295" s="503" t="s">
        <v>1907</v>
      </c>
      <c r="C295" s="498">
        <v>1</v>
      </c>
      <c r="D295" s="503">
        <v>1</v>
      </c>
      <c r="E295" s="499">
        <v>9270</v>
      </c>
      <c r="F295" s="679">
        <f t="shared" si="20"/>
        <v>111240</v>
      </c>
      <c r="G295" s="679"/>
      <c r="H295" s="679"/>
      <c r="I295" s="679"/>
      <c r="J295" s="679"/>
      <c r="K295" s="679"/>
      <c r="L295" s="679"/>
      <c r="M295" s="679"/>
      <c r="N295" s="721"/>
      <c r="O295" s="722"/>
      <c r="P295" s="722"/>
      <c r="Q295" s="722"/>
      <c r="R295" s="722"/>
      <c r="S295" s="722"/>
      <c r="T295" s="722"/>
      <c r="U295" s="723"/>
      <c r="V295" s="680">
        <f t="shared" si="21"/>
        <v>1545</v>
      </c>
      <c r="W295" s="680"/>
      <c r="X295" s="680"/>
      <c r="Y295" s="680"/>
      <c r="Z295" s="680"/>
      <c r="AA295" s="680"/>
      <c r="AB295" s="680"/>
      <c r="AC295" s="680"/>
      <c r="AD295" s="680">
        <f t="shared" si="22"/>
        <v>15450</v>
      </c>
      <c r="AE295" s="680"/>
      <c r="AF295" s="680"/>
      <c r="AG295" s="680"/>
      <c r="AH295" s="680"/>
      <c r="AI295" s="680"/>
      <c r="AJ295" s="680"/>
      <c r="AK295" s="680"/>
      <c r="AL295" s="721"/>
      <c r="AM295" s="722"/>
      <c r="AN295" s="722"/>
      <c r="AO295" s="722"/>
      <c r="AP295" s="722"/>
      <c r="AQ295" s="722"/>
      <c r="AR295" s="722"/>
      <c r="AS295" s="723"/>
      <c r="AT295" s="680"/>
      <c r="AU295" s="680"/>
      <c r="AV295" s="680"/>
      <c r="AW295" s="680"/>
      <c r="AX295" s="680"/>
      <c r="AY295" s="680"/>
      <c r="AZ295" s="680"/>
      <c r="BA295" s="680"/>
      <c r="BB295" s="680"/>
      <c r="BC295" s="680"/>
      <c r="BD295" s="680"/>
      <c r="BE295" s="680"/>
      <c r="BF295" s="680"/>
      <c r="BG295" s="680"/>
      <c r="BH295" s="680"/>
      <c r="BI295" s="680"/>
      <c r="BJ295" s="680"/>
      <c r="BK295" s="679">
        <f t="shared" si="19"/>
        <v>128235</v>
      </c>
      <c r="BL295" s="679"/>
      <c r="BM295" s="679"/>
      <c r="BN295" s="679"/>
      <c r="BO295" s="679"/>
      <c r="BP295" s="679"/>
      <c r="BQ295" s="679"/>
      <c r="BR295" s="679"/>
      <c r="BS295" s="679"/>
      <c r="BT295" s="681"/>
    </row>
    <row r="296" spans="1:72" s="2" customFormat="1" x14ac:dyDescent="0.25">
      <c r="A296" s="503" t="s">
        <v>2060</v>
      </c>
      <c r="B296" s="503" t="s">
        <v>1907</v>
      </c>
      <c r="C296" s="498">
        <v>1</v>
      </c>
      <c r="D296" s="503">
        <v>1</v>
      </c>
      <c r="E296" s="499">
        <v>11330.103000000001</v>
      </c>
      <c r="F296" s="679">
        <f t="shared" si="20"/>
        <v>135961.236</v>
      </c>
      <c r="G296" s="679"/>
      <c r="H296" s="679"/>
      <c r="I296" s="679"/>
      <c r="J296" s="679"/>
      <c r="K296" s="679"/>
      <c r="L296" s="679"/>
      <c r="M296" s="679"/>
      <c r="N296" s="721"/>
      <c r="O296" s="722"/>
      <c r="P296" s="722"/>
      <c r="Q296" s="722"/>
      <c r="R296" s="722"/>
      <c r="S296" s="722"/>
      <c r="T296" s="722"/>
      <c r="U296" s="723"/>
      <c r="V296" s="680">
        <f t="shared" si="21"/>
        <v>1888.3505000000002</v>
      </c>
      <c r="W296" s="680"/>
      <c r="X296" s="680"/>
      <c r="Y296" s="680"/>
      <c r="Z296" s="680"/>
      <c r="AA296" s="680"/>
      <c r="AB296" s="680"/>
      <c r="AC296" s="680"/>
      <c r="AD296" s="680">
        <f t="shared" si="22"/>
        <v>18883.505000000001</v>
      </c>
      <c r="AE296" s="680"/>
      <c r="AF296" s="680"/>
      <c r="AG296" s="680"/>
      <c r="AH296" s="680"/>
      <c r="AI296" s="680"/>
      <c r="AJ296" s="680"/>
      <c r="AK296" s="680"/>
      <c r="AL296" s="721"/>
      <c r="AM296" s="722"/>
      <c r="AN296" s="722"/>
      <c r="AO296" s="722"/>
      <c r="AP296" s="722"/>
      <c r="AQ296" s="722"/>
      <c r="AR296" s="722"/>
      <c r="AS296" s="723"/>
      <c r="AT296" s="680"/>
      <c r="AU296" s="680"/>
      <c r="AV296" s="680"/>
      <c r="AW296" s="680"/>
      <c r="AX296" s="680"/>
      <c r="AY296" s="680"/>
      <c r="AZ296" s="680"/>
      <c r="BA296" s="680"/>
      <c r="BB296" s="680"/>
      <c r="BC296" s="680"/>
      <c r="BD296" s="680"/>
      <c r="BE296" s="680"/>
      <c r="BF296" s="680"/>
      <c r="BG296" s="680"/>
      <c r="BH296" s="680"/>
      <c r="BI296" s="680"/>
      <c r="BJ296" s="680"/>
      <c r="BK296" s="679">
        <f t="shared" si="19"/>
        <v>156733.09150000001</v>
      </c>
      <c r="BL296" s="679"/>
      <c r="BM296" s="679"/>
      <c r="BN296" s="679"/>
      <c r="BO296" s="679"/>
      <c r="BP296" s="679"/>
      <c r="BQ296" s="679"/>
      <c r="BR296" s="679"/>
      <c r="BS296" s="679"/>
      <c r="BT296" s="681"/>
    </row>
    <row r="297" spans="1:72" s="2" customFormat="1" x14ac:dyDescent="0.25">
      <c r="A297" s="503" t="s">
        <v>2091</v>
      </c>
      <c r="B297" s="503" t="s">
        <v>1907</v>
      </c>
      <c r="C297" s="498">
        <v>1</v>
      </c>
      <c r="D297" s="503">
        <v>1</v>
      </c>
      <c r="E297" s="499">
        <v>19570.206000000002</v>
      </c>
      <c r="F297" s="679">
        <f t="shared" si="20"/>
        <v>234842.47200000001</v>
      </c>
      <c r="G297" s="679"/>
      <c r="H297" s="679"/>
      <c r="I297" s="679"/>
      <c r="J297" s="679"/>
      <c r="K297" s="679"/>
      <c r="L297" s="679"/>
      <c r="M297" s="679"/>
      <c r="N297" s="721"/>
      <c r="O297" s="722"/>
      <c r="P297" s="722"/>
      <c r="Q297" s="722"/>
      <c r="R297" s="722"/>
      <c r="S297" s="722"/>
      <c r="T297" s="722"/>
      <c r="U297" s="723"/>
      <c r="V297" s="680">
        <f t="shared" si="21"/>
        <v>3261.7010000000005</v>
      </c>
      <c r="W297" s="680"/>
      <c r="X297" s="680"/>
      <c r="Y297" s="680"/>
      <c r="Z297" s="680"/>
      <c r="AA297" s="680"/>
      <c r="AB297" s="680"/>
      <c r="AC297" s="680"/>
      <c r="AD297" s="680">
        <f t="shared" si="22"/>
        <v>32617.010000000006</v>
      </c>
      <c r="AE297" s="680"/>
      <c r="AF297" s="680"/>
      <c r="AG297" s="680"/>
      <c r="AH297" s="680"/>
      <c r="AI297" s="680"/>
      <c r="AJ297" s="680"/>
      <c r="AK297" s="680"/>
      <c r="AL297" s="721"/>
      <c r="AM297" s="722"/>
      <c r="AN297" s="722"/>
      <c r="AO297" s="722"/>
      <c r="AP297" s="722"/>
      <c r="AQ297" s="722"/>
      <c r="AR297" s="722"/>
      <c r="AS297" s="723"/>
      <c r="AT297" s="680"/>
      <c r="AU297" s="680"/>
      <c r="AV297" s="680"/>
      <c r="AW297" s="680"/>
      <c r="AX297" s="680"/>
      <c r="AY297" s="680"/>
      <c r="AZ297" s="680"/>
      <c r="BA297" s="680"/>
      <c r="BB297" s="680"/>
      <c r="BC297" s="680"/>
      <c r="BD297" s="680"/>
      <c r="BE297" s="680"/>
      <c r="BF297" s="680"/>
      <c r="BG297" s="680"/>
      <c r="BH297" s="680"/>
      <c r="BI297" s="680"/>
      <c r="BJ297" s="680"/>
      <c r="BK297" s="679">
        <f t="shared" si="19"/>
        <v>270721.18300000002</v>
      </c>
      <c r="BL297" s="679"/>
      <c r="BM297" s="679"/>
      <c r="BN297" s="679"/>
      <c r="BO297" s="679"/>
      <c r="BP297" s="679"/>
      <c r="BQ297" s="679"/>
      <c r="BR297" s="679"/>
      <c r="BS297" s="679"/>
      <c r="BT297" s="681"/>
    </row>
    <row r="298" spans="1:72" s="2" customFormat="1" x14ac:dyDescent="0.25">
      <c r="A298" s="503" t="s">
        <v>1988</v>
      </c>
      <c r="B298" s="503" t="s">
        <v>1927</v>
      </c>
      <c r="C298" s="498">
        <v>1</v>
      </c>
      <c r="D298" s="503">
        <v>1</v>
      </c>
      <c r="E298" s="499">
        <v>8047.5959999999995</v>
      </c>
      <c r="F298" s="679">
        <f t="shared" si="20"/>
        <v>96571.152000000002</v>
      </c>
      <c r="G298" s="679"/>
      <c r="H298" s="679"/>
      <c r="I298" s="679"/>
      <c r="J298" s="679"/>
      <c r="K298" s="679"/>
      <c r="L298" s="679"/>
      <c r="M298" s="679"/>
      <c r="N298" s="721"/>
      <c r="O298" s="722"/>
      <c r="P298" s="722"/>
      <c r="Q298" s="722"/>
      <c r="R298" s="722"/>
      <c r="S298" s="722"/>
      <c r="T298" s="722"/>
      <c r="U298" s="723"/>
      <c r="V298" s="680">
        <f t="shared" si="21"/>
        <v>1341.2660000000001</v>
      </c>
      <c r="W298" s="680"/>
      <c r="X298" s="680"/>
      <c r="Y298" s="680"/>
      <c r="Z298" s="680"/>
      <c r="AA298" s="680"/>
      <c r="AB298" s="680"/>
      <c r="AC298" s="680"/>
      <c r="AD298" s="680">
        <f t="shared" si="22"/>
        <v>13412.66</v>
      </c>
      <c r="AE298" s="680"/>
      <c r="AF298" s="680"/>
      <c r="AG298" s="680"/>
      <c r="AH298" s="680"/>
      <c r="AI298" s="680"/>
      <c r="AJ298" s="680"/>
      <c r="AK298" s="680"/>
      <c r="AL298" s="721"/>
      <c r="AM298" s="722"/>
      <c r="AN298" s="722"/>
      <c r="AO298" s="722"/>
      <c r="AP298" s="722"/>
      <c r="AQ298" s="722"/>
      <c r="AR298" s="722"/>
      <c r="AS298" s="723"/>
      <c r="AT298" s="680"/>
      <c r="AU298" s="680"/>
      <c r="AV298" s="680"/>
      <c r="AW298" s="680"/>
      <c r="AX298" s="680"/>
      <c r="AY298" s="680"/>
      <c r="AZ298" s="680"/>
      <c r="BA298" s="680"/>
      <c r="BB298" s="680"/>
      <c r="BC298" s="680"/>
      <c r="BD298" s="680"/>
      <c r="BE298" s="680"/>
      <c r="BF298" s="680"/>
      <c r="BG298" s="680"/>
      <c r="BH298" s="680"/>
      <c r="BI298" s="680"/>
      <c r="BJ298" s="680"/>
      <c r="BK298" s="679">
        <f t="shared" si="19"/>
        <v>111325.07800000001</v>
      </c>
      <c r="BL298" s="679"/>
      <c r="BM298" s="679"/>
      <c r="BN298" s="679"/>
      <c r="BO298" s="679"/>
      <c r="BP298" s="679"/>
      <c r="BQ298" s="679"/>
      <c r="BR298" s="679"/>
      <c r="BS298" s="679"/>
      <c r="BT298" s="681"/>
    </row>
    <row r="299" spans="1:72" s="2" customFormat="1" x14ac:dyDescent="0.25">
      <c r="A299" s="503" t="s">
        <v>2037</v>
      </c>
      <c r="B299" s="503" t="s">
        <v>1927</v>
      </c>
      <c r="C299" s="498">
        <v>1</v>
      </c>
      <c r="D299" s="503">
        <v>1</v>
      </c>
      <c r="E299" s="499">
        <v>9888</v>
      </c>
      <c r="F299" s="679">
        <f t="shared" si="20"/>
        <v>118656</v>
      </c>
      <c r="G299" s="679"/>
      <c r="H299" s="679"/>
      <c r="I299" s="679"/>
      <c r="J299" s="679"/>
      <c r="K299" s="679"/>
      <c r="L299" s="679"/>
      <c r="M299" s="679"/>
      <c r="N299" s="721"/>
      <c r="O299" s="722"/>
      <c r="P299" s="722"/>
      <c r="Q299" s="722"/>
      <c r="R299" s="722"/>
      <c r="S299" s="722"/>
      <c r="T299" s="722"/>
      <c r="U299" s="723"/>
      <c r="V299" s="680">
        <f t="shared" si="21"/>
        <v>1648</v>
      </c>
      <c r="W299" s="680"/>
      <c r="X299" s="680"/>
      <c r="Y299" s="680"/>
      <c r="Z299" s="680"/>
      <c r="AA299" s="680"/>
      <c r="AB299" s="680"/>
      <c r="AC299" s="680"/>
      <c r="AD299" s="680">
        <f t="shared" si="22"/>
        <v>16480</v>
      </c>
      <c r="AE299" s="680"/>
      <c r="AF299" s="680"/>
      <c r="AG299" s="680"/>
      <c r="AH299" s="680"/>
      <c r="AI299" s="680"/>
      <c r="AJ299" s="680"/>
      <c r="AK299" s="680"/>
      <c r="AL299" s="721"/>
      <c r="AM299" s="722"/>
      <c r="AN299" s="722"/>
      <c r="AO299" s="722"/>
      <c r="AP299" s="722"/>
      <c r="AQ299" s="722"/>
      <c r="AR299" s="722"/>
      <c r="AS299" s="723"/>
      <c r="AT299" s="680"/>
      <c r="AU299" s="680"/>
      <c r="AV299" s="680"/>
      <c r="AW299" s="680"/>
      <c r="AX299" s="680"/>
      <c r="AY299" s="680"/>
      <c r="AZ299" s="680"/>
      <c r="BA299" s="680"/>
      <c r="BB299" s="680"/>
      <c r="BC299" s="680"/>
      <c r="BD299" s="680"/>
      <c r="BE299" s="680"/>
      <c r="BF299" s="680"/>
      <c r="BG299" s="680"/>
      <c r="BH299" s="680"/>
      <c r="BI299" s="680"/>
      <c r="BJ299" s="680"/>
      <c r="BK299" s="679">
        <f t="shared" si="19"/>
        <v>136784</v>
      </c>
      <c r="BL299" s="679"/>
      <c r="BM299" s="679"/>
      <c r="BN299" s="679"/>
      <c r="BO299" s="679"/>
      <c r="BP299" s="679"/>
      <c r="BQ299" s="679"/>
      <c r="BR299" s="679"/>
      <c r="BS299" s="679"/>
      <c r="BT299" s="681"/>
    </row>
    <row r="300" spans="1:72" s="2" customFormat="1" x14ac:dyDescent="0.25">
      <c r="A300" s="503" t="s">
        <v>2045</v>
      </c>
      <c r="B300" s="503" t="s">
        <v>1927</v>
      </c>
      <c r="C300" s="498">
        <v>1</v>
      </c>
      <c r="D300" s="503">
        <v>1</v>
      </c>
      <c r="E300" s="499">
        <v>10454.706</v>
      </c>
      <c r="F300" s="679">
        <f t="shared" si="20"/>
        <v>125456.47200000001</v>
      </c>
      <c r="G300" s="679"/>
      <c r="H300" s="679"/>
      <c r="I300" s="679"/>
      <c r="J300" s="679"/>
      <c r="K300" s="679"/>
      <c r="L300" s="679"/>
      <c r="M300" s="679"/>
      <c r="N300" s="721"/>
      <c r="O300" s="722"/>
      <c r="P300" s="722"/>
      <c r="Q300" s="722"/>
      <c r="R300" s="722"/>
      <c r="S300" s="722"/>
      <c r="T300" s="722"/>
      <c r="U300" s="723"/>
      <c r="V300" s="680">
        <f t="shared" si="21"/>
        <v>1742.451</v>
      </c>
      <c r="W300" s="680"/>
      <c r="X300" s="680"/>
      <c r="Y300" s="680"/>
      <c r="Z300" s="680"/>
      <c r="AA300" s="680"/>
      <c r="AB300" s="680"/>
      <c r="AC300" s="680"/>
      <c r="AD300" s="680">
        <f t="shared" si="22"/>
        <v>17424.510000000002</v>
      </c>
      <c r="AE300" s="680"/>
      <c r="AF300" s="680"/>
      <c r="AG300" s="680"/>
      <c r="AH300" s="680"/>
      <c r="AI300" s="680"/>
      <c r="AJ300" s="680"/>
      <c r="AK300" s="680"/>
      <c r="AL300" s="721"/>
      <c r="AM300" s="722"/>
      <c r="AN300" s="722"/>
      <c r="AO300" s="722"/>
      <c r="AP300" s="722"/>
      <c r="AQ300" s="722"/>
      <c r="AR300" s="722"/>
      <c r="AS300" s="723"/>
      <c r="AT300" s="680"/>
      <c r="AU300" s="680"/>
      <c r="AV300" s="680"/>
      <c r="AW300" s="680"/>
      <c r="AX300" s="680"/>
      <c r="AY300" s="680"/>
      <c r="AZ300" s="680"/>
      <c r="BA300" s="680"/>
      <c r="BB300" s="680"/>
      <c r="BC300" s="680"/>
      <c r="BD300" s="680"/>
      <c r="BE300" s="680"/>
      <c r="BF300" s="680"/>
      <c r="BG300" s="680"/>
      <c r="BH300" s="680"/>
      <c r="BI300" s="680"/>
      <c r="BJ300" s="680"/>
      <c r="BK300" s="679">
        <f t="shared" si="19"/>
        <v>144623.43300000002</v>
      </c>
      <c r="BL300" s="679"/>
      <c r="BM300" s="679"/>
      <c r="BN300" s="679"/>
      <c r="BO300" s="679"/>
      <c r="BP300" s="679"/>
      <c r="BQ300" s="679"/>
      <c r="BR300" s="679"/>
      <c r="BS300" s="679"/>
      <c r="BT300" s="681"/>
    </row>
    <row r="301" spans="1:72" s="2" customFormat="1" x14ac:dyDescent="0.25">
      <c r="A301" s="503" t="s">
        <v>2091</v>
      </c>
      <c r="B301" s="503" t="s">
        <v>1927</v>
      </c>
      <c r="C301" s="498">
        <v>1</v>
      </c>
      <c r="D301" s="503">
        <v>1</v>
      </c>
      <c r="E301" s="499">
        <v>19570.206000000002</v>
      </c>
      <c r="F301" s="679">
        <f t="shared" si="20"/>
        <v>234842.47200000001</v>
      </c>
      <c r="G301" s="679"/>
      <c r="H301" s="679"/>
      <c r="I301" s="679"/>
      <c r="J301" s="679"/>
      <c r="K301" s="679"/>
      <c r="L301" s="679"/>
      <c r="M301" s="679"/>
      <c r="N301" s="721"/>
      <c r="O301" s="722"/>
      <c r="P301" s="722"/>
      <c r="Q301" s="722"/>
      <c r="R301" s="722"/>
      <c r="S301" s="722"/>
      <c r="T301" s="722"/>
      <c r="U301" s="723"/>
      <c r="V301" s="680">
        <f t="shared" si="21"/>
        <v>3261.7010000000005</v>
      </c>
      <c r="W301" s="680"/>
      <c r="X301" s="680"/>
      <c r="Y301" s="680"/>
      <c r="Z301" s="680"/>
      <c r="AA301" s="680"/>
      <c r="AB301" s="680"/>
      <c r="AC301" s="680"/>
      <c r="AD301" s="680">
        <f t="shared" si="22"/>
        <v>32617.010000000006</v>
      </c>
      <c r="AE301" s="680"/>
      <c r="AF301" s="680"/>
      <c r="AG301" s="680"/>
      <c r="AH301" s="680"/>
      <c r="AI301" s="680"/>
      <c r="AJ301" s="680"/>
      <c r="AK301" s="680"/>
      <c r="AL301" s="721"/>
      <c r="AM301" s="722"/>
      <c r="AN301" s="722"/>
      <c r="AO301" s="722"/>
      <c r="AP301" s="722"/>
      <c r="AQ301" s="722"/>
      <c r="AR301" s="722"/>
      <c r="AS301" s="723"/>
      <c r="AT301" s="680"/>
      <c r="AU301" s="680"/>
      <c r="AV301" s="680"/>
      <c r="AW301" s="680"/>
      <c r="AX301" s="680"/>
      <c r="AY301" s="680"/>
      <c r="AZ301" s="680"/>
      <c r="BA301" s="680"/>
      <c r="BB301" s="680"/>
      <c r="BC301" s="680"/>
      <c r="BD301" s="680"/>
      <c r="BE301" s="680"/>
      <c r="BF301" s="680"/>
      <c r="BG301" s="680"/>
      <c r="BH301" s="680"/>
      <c r="BI301" s="680"/>
      <c r="BJ301" s="680"/>
      <c r="BK301" s="679">
        <f t="shared" si="19"/>
        <v>270721.18300000002</v>
      </c>
      <c r="BL301" s="679"/>
      <c r="BM301" s="679"/>
      <c r="BN301" s="679"/>
      <c r="BO301" s="679"/>
      <c r="BP301" s="679"/>
      <c r="BQ301" s="679"/>
      <c r="BR301" s="679"/>
      <c r="BS301" s="679"/>
      <c r="BT301" s="681"/>
    </row>
    <row r="302" spans="1:72" s="2" customFormat="1" x14ac:dyDescent="0.25">
      <c r="A302" s="503" t="s">
        <v>1986</v>
      </c>
      <c r="B302" s="503" t="s">
        <v>1926</v>
      </c>
      <c r="C302" s="498">
        <v>1</v>
      </c>
      <c r="D302" s="503">
        <v>1</v>
      </c>
      <c r="E302" s="499">
        <v>8008.3530000000001</v>
      </c>
      <c r="F302" s="679">
        <f t="shared" si="20"/>
        <v>96100.236000000004</v>
      </c>
      <c r="G302" s="679"/>
      <c r="H302" s="679"/>
      <c r="I302" s="679"/>
      <c r="J302" s="679"/>
      <c r="K302" s="679"/>
      <c r="L302" s="679"/>
      <c r="M302" s="679"/>
      <c r="N302" s="721"/>
      <c r="O302" s="722"/>
      <c r="P302" s="722"/>
      <c r="Q302" s="722"/>
      <c r="R302" s="722"/>
      <c r="S302" s="722"/>
      <c r="T302" s="722"/>
      <c r="U302" s="723"/>
      <c r="V302" s="680">
        <f t="shared" si="21"/>
        <v>1334.7255</v>
      </c>
      <c r="W302" s="680"/>
      <c r="X302" s="680"/>
      <c r="Y302" s="680"/>
      <c r="Z302" s="680"/>
      <c r="AA302" s="680"/>
      <c r="AB302" s="680"/>
      <c r="AC302" s="680"/>
      <c r="AD302" s="680">
        <f t="shared" si="22"/>
        <v>13347.255000000001</v>
      </c>
      <c r="AE302" s="680"/>
      <c r="AF302" s="680"/>
      <c r="AG302" s="680"/>
      <c r="AH302" s="680"/>
      <c r="AI302" s="680"/>
      <c r="AJ302" s="680"/>
      <c r="AK302" s="680"/>
      <c r="AL302" s="721"/>
      <c r="AM302" s="722"/>
      <c r="AN302" s="722"/>
      <c r="AO302" s="722"/>
      <c r="AP302" s="722"/>
      <c r="AQ302" s="722"/>
      <c r="AR302" s="722"/>
      <c r="AS302" s="723"/>
      <c r="AT302" s="680"/>
      <c r="AU302" s="680"/>
      <c r="AV302" s="680"/>
      <c r="AW302" s="680"/>
      <c r="AX302" s="680"/>
      <c r="AY302" s="680"/>
      <c r="AZ302" s="680"/>
      <c r="BA302" s="680"/>
      <c r="BB302" s="680"/>
      <c r="BC302" s="680"/>
      <c r="BD302" s="680"/>
      <c r="BE302" s="680"/>
      <c r="BF302" s="680"/>
      <c r="BG302" s="680"/>
      <c r="BH302" s="680"/>
      <c r="BI302" s="680"/>
      <c r="BJ302" s="680"/>
      <c r="BK302" s="679">
        <f t="shared" si="19"/>
        <v>110782.21650000001</v>
      </c>
      <c r="BL302" s="679"/>
      <c r="BM302" s="679"/>
      <c r="BN302" s="679"/>
      <c r="BO302" s="679"/>
      <c r="BP302" s="679"/>
      <c r="BQ302" s="679"/>
      <c r="BR302" s="679"/>
      <c r="BS302" s="679"/>
      <c r="BT302" s="681"/>
    </row>
    <row r="303" spans="1:72" s="2" customFormat="1" x14ac:dyDescent="0.25">
      <c r="A303" s="503" t="s">
        <v>2010</v>
      </c>
      <c r="B303" s="503" t="s">
        <v>1926</v>
      </c>
      <c r="C303" s="498">
        <v>1</v>
      </c>
      <c r="D303" s="503">
        <v>1</v>
      </c>
      <c r="E303" s="499">
        <v>9161.85</v>
      </c>
      <c r="F303" s="679">
        <f t="shared" si="20"/>
        <v>109942.20000000001</v>
      </c>
      <c r="G303" s="679"/>
      <c r="H303" s="679"/>
      <c r="I303" s="679"/>
      <c r="J303" s="679"/>
      <c r="K303" s="679"/>
      <c r="L303" s="679"/>
      <c r="M303" s="679"/>
      <c r="N303" s="721"/>
      <c r="O303" s="722"/>
      <c r="P303" s="722"/>
      <c r="Q303" s="722"/>
      <c r="R303" s="722"/>
      <c r="S303" s="722"/>
      <c r="T303" s="722"/>
      <c r="U303" s="723"/>
      <c r="V303" s="680">
        <f t="shared" si="21"/>
        <v>1526.9750000000001</v>
      </c>
      <c r="W303" s="680"/>
      <c r="X303" s="680"/>
      <c r="Y303" s="680"/>
      <c r="Z303" s="680"/>
      <c r="AA303" s="680"/>
      <c r="AB303" s="680"/>
      <c r="AC303" s="680"/>
      <c r="AD303" s="680">
        <f t="shared" si="22"/>
        <v>15269.750000000002</v>
      </c>
      <c r="AE303" s="680"/>
      <c r="AF303" s="680"/>
      <c r="AG303" s="680"/>
      <c r="AH303" s="680"/>
      <c r="AI303" s="680"/>
      <c r="AJ303" s="680"/>
      <c r="AK303" s="680"/>
      <c r="AL303" s="721"/>
      <c r="AM303" s="722"/>
      <c r="AN303" s="722"/>
      <c r="AO303" s="722"/>
      <c r="AP303" s="722"/>
      <c r="AQ303" s="722"/>
      <c r="AR303" s="722"/>
      <c r="AS303" s="723"/>
      <c r="AT303" s="680"/>
      <c r="AU303" s="680"/>
      <c r="AV303" s="680"/>
      <c r="AW303" s="680"/>
      <c r="AX303" s="680"/>
      <c r="AY303" s="680"/>
      <c r="AZ303" s="680"/>
      <c r="BA303" s="680"/>
      <c r="BB303" s="680"/>
      <c r="BC303" s="680"/>
      <c r="BD303" s="680"/>
      <c r="BE303" s="680"/>
      <c r="BF303" s="680"/>
      <c r="BG303" s="680"/>
      <c r="BH303" s="680"/>
      <c r="BI303" s="680"/>
      <c r="BJ303" s="680"/>
      <c r="BK303" s="679">
        <f t="shared" si="19"/>
        <v>126738.92500000002</v>
      </c>
      <c r="BL303" s="679"/>
      <c r="BM303" s="679"/>
      <c r="BN303" s="679"/>
      <c r="BO303" s="679"/>
      <c r="BP303" s="679"/>
      <c r="BQ303" s="679"/>
      <c r="BR303" s="679"/>
      <c r="BS303" s="679"/>
      <c r="BT303" s="681"/>
    </row>
    <row r="304" spans="1:72" s="2" customFormat="1" x14ac:dyDescent="0.25">
      <c r="A304" s="503" t="s">
        <v>2014</v>
      </c>
      <c r="B304" s="503" t="s">
        <v>1926</v>
      </c>
      <c r="C304" s="498">
        <v>1</v>
      </c>
      <c r="D304" s="503">
        <v>1</v>
      </c>
      <c r="E304" s="499">
        <v>9161.85</v>
      </c>
      <c r="F304" s="679">
        <f t="shared" si="20"/>
        <v>109942.20000000001</v>
      </c>
      <c r="G304" s="679"/>
      <c r="H304" s="679"/>
      <c r="I304" s="679"/>
      <c r="J304" s="679"/>
      <c r="K304" s="679"/>
      <c r="L304" s="679"/>
      <c r="M304" s="679"/>
      <c r="N304" s="721"/>
      <c r="O304" s="722"/>
      <c r="P304" s="722"/>
      <c r="Q304" s="722"/>
      <c r="R304" s="722"/>
      <c r="S304" s="722"/>
      <c r="T304" s="722"/>
      <c r="U304" s="723"/>
      <c r="V304" s="680">
        <f t="shared" si="21"/>
        <v>1526.9750000000001</v>
      </c>
      <c r="W304" s="680"/>
      <c r="X304" s="680"/>
      <c r="Y304" s="680"/>
      <c r="Z304" s="680"/>
      <c r="AA304" s="680"/>
      <c r="AB304" s="680"/>
      <c r="AC304" s="680"/>
      <c r="AD304" s="680">
        <f t="shared" si="22"/>
        <v>15269.750000000002</v>
      </c>
      <c r="AE304" s="680"/>
      <c r="AF304" s="680"/>
      <c r="AG304" s="680"/>
      <c r="AH304" s="680"/>
      <c r="AI304" s="680"/>
      <c r="AJ304" s="680"/>
      <c r="AK304" s="680"/>
      <c r="AL304" s="721"/>
      <c r="AM304" s="722"/>
      <c r="AN304" s="722"/>
      <c r="AO304" s="722"/>
      <c r="AP304" s="722"/>
      <c r="AQ304" s="722"/>
      <c r="AR304" s="722"/>
      <c r="AS304" s="723"/>
      <c r="AT304" s="680"/>
      <c r="AU304" s="680"/>
      <c r="AV304" s="680"/>
      <c r="AW304" s="680"/>
      <c r="AX304" s="680"/>
      <c r="AY304" s="680"/>
      <c r="AZ304" s="680"/>
      <c r="BA304" s="680"/>
      <c r="BB304" s="680"/>
      <c r="BC304" s="680"/>
      <c r="BD304" s="680"/>
      <c r="BE304" s="680"/>
      <c r="BF304" s="680"/>
      <c r="BG304" s="680"/>
      <c r="BH304" s="680"/>
      <c r="BI304" s="680"/>
      <c r="BJ304" s="680"/>
      <c r="BK304" s="679">
        <f t="shared" si="19"/>
        <v>126738.92500000002</v>
      </c>
      <c r="BL304" s="679"/>
      <c r="BM304" s="679"/>
      <c r="BN304" s="679"/>
      <c r="BO304" s="679"/>
      <c r="BP304" s="679"/>
      <c r="BQ304" s="679"/>
      <c r="BR304" s="679"/>
      <c r="BS304" s="679"/>
      <c r="BT304" s="681"/>
    </row>
    <row r="305" spans="1:72" s="2" customFormat="1" x14ac:dyDescent="0.25">
      <c r="A305" s="503" t="s">
        <v>2020</v>
      </c>
      <c r="B305" s="503" t="s">
        <v>1926</v>
      </c>
      <c r="C305" s="498">
        <v>1</v>
      </c>
      <c r="D305" s="503">
        <v>1</v>
      </c>
      <c r="E305" s="499">
        <v>9579</v>
      </c>
      <c r="F305" s="679">
        <f t="shared" si="20"/>
        <v>114948</v>
      </c>
      <c r="G305" s="679"/>
      <c r="H305" s="679"/>
      <c r="I305" s="679"/>
      <c r="J305" s="679"/>
      <c r="K305" s="679"/>
      <c r="L305" s="679"/>
      <c r="M305" s="679"/>
      <c r="N305" s="721"/>
      <c r="O305" s="722"/>
      <c r="P305" s="722"/>
      <c r="Q305" s="722"/>
      <c r="R305" s="722"/>
      <c r="S305" s="722"/>
      <c r="T305" s="722"/>
      <c r="U305" s="723"/>
      <c r="V305" s="680">
        <f t="shared" si="21"/>
        <v>1596.5</v>
      </c>
      <c r="W305" s="680"/>
      <c r="X305" s="680"/>
      <c r="Y305" s="680"/>
      <c r="Z305" s="680"/>
      <c r="AA305" s="680"/>
      <c r="AB305" s="680"/>
      <c r="AC305" s="680"/>
      <c r="AD305" s="680">
        <f t="shared" si="22"/>
        <v>15965</v>
      </c>
      <c r="AE305" s="680"/>
      <c r="AF305" s="680"/>
      <c r="AG305" s="680"/>
      <c r="AH305" s="680"/>
      <c r="AI305" s="680"/>
      <c r="AJ305" s="680"/>
      <c r="AK305" s="680"/>
      <c r="AL305" s="721"/>
      <c r="AM305" s="722"/>
      <c r="AN305" s="722"/>
      <c r="AO305" s="722"/>
      <c r="AP305" s="722"/>
      <c r="AQ305" s="722"/>
      <c r="AR305" s="722"/>
      <c r="AS305" s="723"/>
      <c r="AT305" s="680"/>
      <c r="AU305" s="680"/>
      <c r="AV305" s="680"/>
      <c r="AW305" s="680"/>
      <c r="AX305" s="680"/>
      <c r="AY305" s="680"/>
      <c r="AZ305" s="680"/>
      <c r="BA305" s="680"/>
      <c r="BB305" s="680"/>
      <c r="BC305" s="680"/>
      <c r="BD305" s="680"/>
      <c r="BE305" s="680"/>
      <c r="BF305" s="680"/>
      <c r="BG305" s="680"/>
      <c r="BH305" s="680"/>
      <c r="BI305" s="680"/>
      <c r="BJ305" s="680"/>
      <c r="BK305" s="679">
        <f t="shared" si="19"/>
        <v>132509.5</v>
      </c>
      <c r="BL305" s="679"/>
      <c r="BM305" s="679"/>
      <c r="BN305" s="679"/>
      <c r="BO305" s="679"/>
      <c r="BP305" s="679"/>
      <c r="BQ305" s="679"/>
      <c r="BR305" s="679"/>
      <c r="BS305" s="679"/>
      <c r="BT305" s="681"/>
    </row>
    <row r="306" spans="1:72" s="2" customFormat="1" x14ac:dyDescent="0.25">
      <c r="A306" s="503" t="s">
        <v>2082</v>
      </c>
      <c r="B306" s="503" t="s">
        <v>1926</v>
      </c>
      <c r="C306" s="498">
        <v>1</v>
      </c>
      <c r="D306" s="503">
        <v>2</v>
      </c>
      <c r="E306" s="499">
        <v>28840.206000000002</v>
      </c>
      <c r="F306" s="679">
        <f t="shared" si="20"/>
        <v>346082.47200000001</v>
      </c>
      <c r="G306" s="679"/>
      <c r="H306" s="679"/>
      <c r="I306" s="679"/>
      <c r="J306" s="679"/>
      <c r="K306" s="679"/>
      <c r="L306" s="679"/>
      <c r="M306" s="679"/>
      <c r="N306" s="721"/>
      <c r="O306" s="722"/>
      <c r="P306" s="722"/>
      <c r="Q306" s="722"/>
      <c r="R306" s="722"/>
      <c r="S306" s="722"/>
      <c r="T306" s="722"/>
      <c r="U306" s="723"/>
      <c r="V306" s="680">
        <f t="shared" si="21"/>
        <v>4806.7010000000009</v>
      </c>
      <c r="W306" s="680"/>
      <c r="X306" s="680"/>
      <c r="Y306" s="680"/>
      <c r="Z306" s="680"/>
      <c r="AA306" s="680"/>
      <c r="AB306" s="680"/>
      <c r="AC306" s="680"/>
      <c r="AD306" s="680">
        <f t="shared" si="22"/>
        <v>48067.01</v>
      </c>
      <c r="AE306" s="680"/>
      <c r="AF306" s="680"/>
      <c r="AG306" s="680"/>
      <c r="AH306" s="680"/>
      <c r="AI306" s="680"/>
      <c r="AJ306" s="680"/>
      <c r="AK306" s="680"/>
      <c r="AL306" s="721"/>
      <c r="AM306" s="722"/>
      <c r="AN306" s="722"/>
      <c r="AO306" s="722"/>
      <c r="AP306" s="722"/>
      <c r="AQ306" s="722"/>
      <c r="AR306" s="722"/>
      <c r="AS306" s="723"/>
      <c r="AT306" s="680"/>
      <c r="AU306" s="680"/>
      <c r="AV306" s="680"/>
      <c r="AW306" s="680"/>
      <c r="AX306" s="680"/>
      <c r="AY306" s="680"/>
      <c r="AZ306" s="680"/>
      <c r="BA306" s="680"/>
      <c r="BB306" s="680"/>
      <c r="BC306" s="680"/>
      <c r="BD306" s="680"/>
      <c r="BE306" s="680"/>
      <c r="BF306" s="680"/>
      <c r="BG306" s="680"/>
      <c r="BH306" s="680"/>
      <c r="BI306" s="680"/>
      <c r="BJ306" s="680"/>
      <c r="BK306" s="679">
        <f t="shared" si="19"/>
        <v>398956.18300000002</v>
      </c>
      <c r="BL306" s="679"/>
      <c r="BM306" s="679"/>
      <c r="BN306" s="679"/>
      <c r="BO306" s="679"/>
      <c r="BP306" s="679"/>
      <c r="BQ306" s="679"/>
      <c r="BR306" s="679"/>
      <c r="BS306" s="679"/>
      <c r="BT306" s="681"/>
    </row>
    <row r="307" spans="1:72" s="2" customFormat="1" x14ac:dyDescent="0.25">
      <c r="A307" s="503" t="s">
        <v>2099</v>
      </c>
      <c r="B307" s="503" t="s">
        <v>1926</v>
      </c>
      <c r="C307" s="498">
        <v>1</v>
      </c>
      <c r="D307" s="503">
        <v>1</v>
      </c>
      <c r="E307" s="499">
        <v>28840.206000000002</v>
      </c>
      <c r="F307" s="679">
        <f t="shared" si="20"/>
        <v>346082.47200000001</v>
      </c>
      <c r="G307" s="679"/>
      <c r="H307" s="679"/>
      <c r="I307" s="679"/>
      <c r="J307" s="679"/>
      <c r="K307" s="679"/>
      <c r="L307" s="679"/>
      <c r="M307" s="679"/>
      <c r="N307" s="721"/>
      <c r="O307" s="722"/>
      <c r="P307" s="722"/>
      <c r="Q307" s="722"/>
      <c r="R307" s="722"/>
      <c r="S307" s="722"/>
      <c r="T307" s="722"/>
      <c r="U307" s="723"/>
      <c r="V307" s="680">
        <f t="shared" si="21"/>
        <v>4806.7010000000009</v>
      </c>
      <c r="W307" s="680"/>
      <c r="X307" s="680"/>
      <c r="Y307" s="680"/>
      <c r="Z307" s="680"/>
      <c r="AA307" s="680"/>
      <c r="AB307" s="680"/>
      <c r="AC307" s="680"/>
      <c r="AD307" s="680">
        <f t="shared" si="22"/>
        <v>48067.01</v>
      </c>
      <c r="AE307" s="680"/>
      <c r="AF307" s="680"/>
      <c r="AG307" s="680"/>
      <c r="AH307" s="680"/>
      <c r="AI307" s="680"/>
      <c r="AJ307" s="680"/>
      <c r="AK307" s="680"/>
      <c r="AL307" s="721"/>
      <c r="AM307" s="722"/>
      <c r="AN307" s="722"/>
      <c r="AO307" s="722"/>
      <c r="AP307" s="722"/>
      <c r="AQ307" s="722"/>
      <c r="AR307" s="722"/>
      <c r="AS307" s="723"/>
      <c r="AT307" s="680"/>
      <c r="AU307" s="680"/>
      <c r="AV307" s="680"/>
      <c r="AW307" s="680"/>
      <c r="AX307" s="680"/>
      <c r="AY307" s="680"/>
      <c r="AZ307" s="680"/>
      <c r="BA307" s="680"/>
      <c r="BB307" s="680"/>
      <c r="BC307" s="680"/>
      <c r="BD307" s="680"/>
      <c r="BE307" s="680"/>
      <c r="BF307" s="680"/>
      <c r="BG307" s="680"/>
      <c r="BH307" s="680"/>
      <c r="BI307" s="680"/>
      <c r="BJ307" s="680"/>
      <c r="BK307" s="679">
        <f t="shared" si="19"/>
        <v>398956.18300000002</v>
      </c>
      <c r="BL307" s="679"/>
      <c r="BM307" s="679"/>
      <c r="BN307" s="679"/>
      <c r="BO307" s="679"/>
      <c r="BP307" s="679"/>
      <c r="BQ307" s="679"/>
      <c r="BR307" s="679"/>
      <c r="BS307" s="679"/>
      <c r="BT307" s="681"/>
    </row>
    <row r="308" spans="1:72" s="2" customFormat="1" x14ac:dyDescent="0.25">
      <c r="A308" s="503" t="s">
        <v>2040</v>
      </c>
      <c r="B308" s="503" t="s">
        <v>1882</v>
      </c>
      <c r="C308" s="498">
        <v>1</v>
      </c>
      <c r="D308" s="503">
        <v>3</v>
      </c>
      <c r="E308" s="499">
        <v>30946.040999999997</v>
      </c>
      <c r="F308" s="679">
        <f t="shared" si="20"/>
        <v>371352.49199999997</v>
      </c>
      <c r="G308" s="679"/>
      <c r="H308" s="679"/>
      <c r="I308" s="679"/>
      <c r="J308" s="679"/>
      <c r="K308" s="679"/>
      <c r="L308" s="679"/>
      <c r="M308" s="679"/>
      <c r="N308" s="721"/>
      <c r="O308" s="722"/>
      <c r="P308" s="722"/>
      <c r="Q308" s="722"/>
      <c r="R308" s="722"/>
      <c r="S308" s="722"/>
      <c r="T308" s="722"/>
      <c r="U308" s="723"/>
      <c r="V308" s="680">
        <f t="shared" si="21"/>
        <v>5157.6734999999999</v>
      </c>
      <c r="W308" s="680"/>
      <c r="X308" s="680"/>
      <c r="Y308" s="680"/>
      <c r="Z308" s="680"/>
      <c r="AA308" s="680"/>
      <c r="AB308" s="680"/>
      <c r="AC308" s="680"/>
      <c r="AD308" s="680">
        <f t="shared" si="22"/>
        <v>51576.734999999993</v>
      </c>
      <c r="AE308" s="680"/>
      <c r="AF308" s="680"/>
      <c r="AG308" s="680"/>
      <c r="AH308" s="680"/>
      <c r="AI308" s="680"/>
      <c r="AJ308" s="680"/>
      <c r="AK308" s="680"/>
      <c r="AL308" s="721"/>
      <c r="AM308" s="722"/>
      <c r="AN308" s="722"/>
      <c r="AO308" s="722"/>
      <c r="AP308" s="722"/>
      <c r="AQ308" s="722"/>
      <c r="AR308" s="722"/>
      <c r="AS308" s="723"/>
      <c r="AT308" s="680"/>
      <c r="AU308" s="680"/>
      <c r="AV308" s="680"/>
      <c r="AW308" s="680"/>
      <c r="AX308" s="680"/>
      <c r="AY308" s="680"/>
      <c r="AZ308" s="680"/>
      <c r="BA308" s="680"/>
      <c r="BB308" s="680"/>
      <c r="BC308" s="680"/>
      <c r="BD308" s="680"/>
      <c r="BE308" s="680"/>
      <c r="BF308" s="680"/>
      <c r="BG308" s="680"/>
      <c r="BH308" s="680"/>
      <c r="BI308" s="680"/>
      <c r="BJ308" s="680"/>
      <c r="BK308" s="679">
        <f t="shared" si="19"/>
        <v>428086.90049999993</v>
      </c>
      <c r="BL308" s="679"/>
      <c r="BM308" s="679"/>
      <c r="BN308" s="679"/>
      <c r="BO308" s="679"/>
      <c r="BP308" s="679"/>
      <c r="BQ308" s="679"/>
      <c r="BR308" s="679"/>
      <c r="BS308" s="679"/>
      <c r="BT308" s="681"/>
    </row>
    <row r="309" spans="1:72" s="2" customFormat="1" x14ac:dyDescent="0.25">
      <c r="A309" s="503" t="s">
        <v>2083</v>
      </c>
      <c r="B309" s="503" t="s">
        <v>1882</v>
      </c>
      <c r="C309" s="498">
        <v>1</v>
      </c>
      <c r="D309" s="503">
        <v>1</v>
      </c>
      <c r="E309" s="499">
        <v>15450</v>
      </c>
      <c r="F309" s="679">
        <f t="shared" si="20"/>
        <v>185400</v>
      </c>
      <c r="G309" s="679"/>
      <c r="H309" s="679"/>
      <c r="I309" s="679"/>
      <c r="J309" s="679"/>
      <c r="K309" s="679"/>
      <c r="L309" s="679"/>
      <c r="M309" s="679"/>
      <c r="N309" s="721"/>
      <c r="O309" s="722"/>
      <c r="P309" s="722"/>
      <c r="Q309" s="722"/>
      <c r="R309" s="722"/>
      <c r="S309" s="722"/>
      <c r="T309" s="722"/>
      <c r="U309" s="723"/>
      <c r="V309" s="680">
        <f t="shared" si="21"/>
        <v>2575</v>
      </c>
      <c r="W309" s="680"/>
      <c r="X309" s="680"/>
      <c r="Y309" s="680"/>
      <c r="Z309" s="680"/>
      <c r="AA309" s="680"/>
      <c r="AB309" s="680"/>
      <c r="AC309" s="680"/>
      <c r="AD309" s="680">
        <f t="shared" si="22"/>
        <v>25750</v>
      </c>
      <c r="AE309" s="680"/>
      <c r="AF309" s="680"/>
      <c r="AG309" s="680"/>
      <c r="AH309" s="680"/>
      <c r="AI309" s="680"/>
      <c r="AJ309" s="680"/>
      <c r="AK309" s="680"/>
      <c r="AL309" s="721"/>
      <c r="AM309" s="722"/>
      <c r="AN309" s="722"/>
      <c r="AO309" s="722"/>
      <c r="AP309" s="722"/>
      <c r="AQ309" s="722"/>
      <c r="AR309" s="722"/>
      <c r="AS309" s="723"/>
      <c r="AT309" s="680"/>
      <c r="AU309" s="680"/>
      <c r="AV309" s="680"/>
      <c r="AW309" s="680"/>
      <c r="AX309" s="680"/>
      <c r="AY309" s="680"/>
      <c r="AZ309" s="680"/>
      <c r="BA309" s="680"/>
      <c r="BB309" s="680"/>
      <c r="BC309" s="680"/>
      <c r="BD309" s="680"/>
      <c r="BE309" s="680"/>
      <c r="BF309" s="680"/>
      <c r="BG309" s="680"/>
      <c r="BH309" s="680"/>
      <c r="BI309" s="680"/>
      <c r="BJ309" s="680"/>
      <c r="BK309" s="679">
        <f t="shared" si="19"/>
        <v>213725</v>
      </c>
      <c r="BL309" s="679"/>
      <c r="BM309" s="679"/>
      <c r="BN309" s="679"/>
      <c r="BO309" s="679"/>
      <c r="BP309" s="679"/>
      <c r="BQ309" s="679"/>
      <c r="BR309" s="679"/>
      <c r="BS309" s="679"/>
      <c r="BT309" s="681"/>
    </row>
    <row r="310" spans="1:72" s="2" customFormat="1" x14ac:dyDescent="0.25">
      <c r="A310" s="503" t="s">
        <v>2101</v>
      </c>
      <c r="B310" s="503" t="s">
        <v>1882</v>
      </c>
      <c r="C310" s="498">
        <v>1</v>
      </c>
      <c r="D310" s="503">
        <v>1</v>
      </c>
      <c r="E310" s="499">
        <v>33990</v>
      </c>
      <c r="F310" s="679">
        <f t="shared" si="20"/>
        <v>407880</v>
      </c>
      <c r="G310" s="679"/>
      <c r="H310" s="679"/>
      <c r="I310" s="679"/>
      <c r="J310" s="679"/>
      <c r="K310" s="679"/>
      <c r="L310" s="679"/>
      <c r="M310" s="679"/>
      <c r="N310" s="721"/>
      <c r="O310" s="722"/>
      <c r="P310" s="722"/>
      <c r="Q310" s="722"/>
      <c r="R310" s="722"/>
      <c r="S310" s="722"/>
      <c r="T310" s="722"/>
      <c r="U310" s="723"/>
      <c r="V310" s="680">
        <f t="shared" si="21"/>
        <v>5665</v>
      </c>
      <c r="W310" s="680"/>
      <c r="X310" s="680"/>
      <c r="Y310" s="680"/>
      <c r="Z310" s="680"/>
      <c r="AA310" s="680"/>
      <c r="AB310" s="680"/>
      <c r="AC310" s="680"/>
      <c r="AD310" s="680">
        <f t="shared" si="22"/>
        <v>56650</v>
      </c>
      <c r="AE310" s="680"/>
      <c r="AF310" s="680"/>
      <c r="AG310" s="680"/>
      <c r="AH310" s="680"/>
      <c r="AI310" s="680"/>
      <c r="AJ310" s="680"/>
      <c r="AK310" s="680"/>
      <c r="AL310" s="721"/>
      <c r="AM310" s="722"/>
      <c r="AN310" s="722"/>
      <c r="AO310" s="722"/>
      <c r="AP310" s="722"/>
      <c r="AQ310" s="722"/>
      <c r="AR310" s="722"/>
      <c r="AS310" s="723"/>
      <c r="AT310" s="680"/>
      <c r="AU310" s="680"/>
      <c r="AV310" s="680"/>
      <c r="AW310" s="680"/>
      <c r="AX310" s="680"/>
      <c r="AY310" s="680"/>
      <c r="AZ310" s="680"/>
      <c r="BA310" s="680"/>
      <c r="BB310" s="680"/>
      <c r="BC310" s="680"/>
      <c r="BD310" s="680"/>
      <c r="BE310" s="680"/>
      <c r="BF310" s="680"/>
      <c r="BG310" s="680"/>
      <c r="BH310" s="680"/>
      <c r="BI310" s="680"/>
      <c r="BJ310" s="680"/>
      <c r="BK310" s="679">
        <f t="shared" si="19"/>
        <v>470195</v>
      </c>
      <c r="BL310" s="679"/>
      <c r="BM310" s="679"/>
      <c r="BN310" s="679"/>
      <c r="BO310" s="679"/>
      <c r="BP310" s="679"/>
      <c r="BQ310" s="679"/>
      <c r="BR310" s="679"/>
      <c r="BS310" s="679"/>
      <c r="BT310" s="681"/>
    </row>
    <row r="311" spans="1:72" s="2" customFormat="1" x14ac:dyDescent="0.25">
      <c r="A311" s="503" t="s">
        <v>1955</v>
      </c>
      <c r="B311" s="503" t="s">
        <v>1909</v>
      </c>
      <c r="C311" s="498">
        <v>1</v>
      </c>
      <c r="D311" s="503">
        <v>1</v>
      </c>
      <c r="E311" s="499">
        <v>6566.25</v>
      </c>
      <c r="F311" s="679">
        <f t="shared" si="20"/>
        <v>78795</v>
      </c>
      <c r="G311" s="679"/>
      <c r="H311" s="679"/>
      <c r="I311" s="679"/>
      <c r="J311" s="679"/>
      <c r="K311" s="679"/>
      <c r="L311" s="679"/>
      <c r="M311" s="679"/>
      <c r="N311" s="721"/>
      <c r="O311" s="722"/>
      <c r="P311" s="722"/>
      <c r="Q311" s="722"/>
      <c r="R311" s="722"/>
      <c r="S311" s="722"/>
      <c r="T311" s="722"/>
      <c r="U311" s="723"/>
      <c r="V311" s="680">
        <f t="shared" si="21"/>
        <v>1094.375</v>
      </c>
      <c r="W311" s="680"/>
      <c r="X311" s="680"/>
      <c r="Y311" s="680"/>
      <c r="Z311" s="680"/>
      <c r="AA311" s="680"/>
      <c r="AB311" s="680"/>
      <c r="AC311" s="680"/>
      <c r="AD311" s="680">
        <f t="shared" si="22"/>
        <v>10943.75</v>
      </c>
      <c r="AE311" s="680"/>
      <c r="AF311" s="680"/>
      <c r="AG311" s="680"/>
      <c r="AH311" s="680"/>
      <c r="AI311" s="680"/>
      <c r="AJ311" s="680"/>
      <c r="AK311" s="680"/>
      <c r="AL311" s="721"/>
      <c r="AM311" s="722"/>
      <c r="AN311" s="722"/>
      <c r="AO311" s="722"/>
      <c r="AP311" s="722"/>
      <c r="AQ311" s="722"/>
      <c r="AR311" s="722"/>
      <c r="AS311" s="723"/>
      <c r="AT311" s="680"/>
      <c r="AU311" s="680"/>
      <c r="AV311" s="680"/>
      <c r="AW311" s="680"/>
      <c r="AX311" s="680"/>
      <c r="AY311" s="680"/>
      <c r="AZ311" s="680"/>
      <c r="BA311" s="680"/>
      <c r="BB311" s="680"/>
      <c r="BC311" s="680"/>
      <c r="BD311" s="680"/>
      <c r="BE311" s="680"/>
      <c r="BF311" s="680"/>
      <c r="BG311" s="680"/>
      <c r="BH311" s="680"/>
      <c r="BI311" s="680"/>
      <c r="BJ311" s="680"/>
      <c r="BK311" s="679">
        <f t="shared" si="19"/>
        <v>90833.125</v>
      </c>
      <c r="BL311" s="679"/>
      <c r="BM311" s="679"/>
      <c r="BN311" s="679"/>
      <c r="BO311" s="679"/>
      <c r="BP311" s="679"/>
      <c r="BQ311" s="679"/>
      <c r="BR311" s="679"/>
      <c r="BS311" s="679"/>
      <c r="BT311" s="681"/>
    </row>
    <row r="312" spans="1:72" s="2" customFormat="1" x14ac:dyDescent="0.25">
      <c r="A312" s="503" t="s">
        <v>1969</v>
      </c>
      <c r="B312" s="503" t="s">
        <v>1909</v>
      </c>
      <c r="C312" s="498">
        <v>1</v>
      </c>
      <c r="D312" s="503">
        <v>1</v>
      </c>
      <c r="E312" s="499">
        <v>7107</v>
      </c>
      <c r="F312" s="679">
        <f t="shared" si="20"/>
        <v>85284</v>
      </c>
      <c r="G312" s="679"/>
      <c r="H312" s="679"/>
      <c r="I312" s="679"/>
      <c r="J312" s="679"/>
      <c r="K312" s="679"/>
      <c r="L312" s="679"/>
      <c r="M312" s="679"/>
      <c r="N312" s="721"/>
      <c r="O312" s="722"/>
      <c r="P312" s="722"/>
      <c r="Q312" s="722"/>
      <c r="R312" s="722"/>
      <c r="S312" s="722"/>
      <c r="T312" s="722"/>
      <c r="U312" s="723"/>
      <c r="V312" s="680">
        <f t="shared" si="21"/>
        <v>1184.5</v>
      </c>
      <c r="W312" s="680"/>
      <c r="X312" s="680"/>
      <c r="Y312" s="680"/>
      <c r="Z312" s="680"/>
      <c r="AA312" s="680"/>
      <c r="AB312" s="680"/>
      <c r="AC312" s="680"/>
      <c r="AD312" s="680">
        <f t="shared" si="22"/>
        <v>11845</v>
      </c>
      <c r="AE312" s="680"/>
      <c r="AF312" s="680"/>
      <c r="AG312" s="680"/>
      <c r="AH312" s="680"/>
      <c r="AI312" s="680"/>
      <c r="AJ312" s="680"/>
      <c r="AK312" s="680"/>
      <c r="AL312" s="721"/>
      <c r="AM312" s="722"/>
      <c r="AN312" s="722"/>
      <c r="AO312" s="722"/>
      <c r="AP312" s="722"/>
      <c r="AQ312" s="722"/>
      <c r="AR312" s="722"/>
      <c r="AS312" s="723"/>
      <c r="AT312" s="680"/>
      <c r="AU312" s="680"/>
      <c r="AV312" s="680"/>
      <c r="AW312" s="680"/>
      <c r="AX312" s="680"/>
      <c r="AY312" s="680"/>
      <c r="AZ312" s="680"/>
      <c r="BA312" s="680"/>
      <c r="BB312" s="680"/>
      <c r="BC312" s="680"/>
      <c r="BD312" s="680"/>
      <c r="BE312" s="680"/>
      <c r="BF312" s="680"/>
      <c r="BG312" s="680"/>
      <c r="BH312" s="680"/>
      <c r="BI312" s="680"/>
      <c r="BJ312" s="680"/>
      <c r="BK312" s="679">
        <f t="shared" si="19"/>
        <v>98313.5</v>
      </c>
      <c r="BL312" s="679"/>
      <c r="BM312" s="679"/>
      <c r="BN312" s="679"/>
      <c r="BO312" s="679"/>
      <c r="BP312" s="679"/>
      <c r="BQ312" s="679"/>
      <c r="BR312" s="679"/>
      <c r="BS312" s="679"/>
      <c r="BT312" s="681"/>
    </row>
    <row r="313" spans="1:72" s="2" customFormat="1" x14ac:dyDescent="0.25">
      <c r="A313" s="503" t="s">
        <v>2039</v>
      </c>
      <c r="B313" s="503" t="s">
        <v>1909</v>
      </c>
      <c r="C313" s="498">
        <v>1</v>
      </c>
      <c r="D313" s="503">
        <v>1</v>
      </c>
      <c r="E313" s="499">
        <v>10073.4</v>
      </c>
      <c r="F313" s="679">
        <f t="shared" si="20"/>
        <v>120880.79999999999</v>
      </c>
      <c r="G313" s="679"/>
      <c r="H313" s="679"/>
      <c r="I313" s="679"/>
      <c r="J313" s="679"/>
      <c r="K313" s="679"/>
      <c r="L313" s="679"/>
      <c r="M313" s="679"/>
      <c r="N313" s="721"/>
      <c r="O313" s="722"/>
      <c r="P313" s="722"/>
      <c r="Q313" s="722"/>
      <c r="R313" s="722"/>
      <c r="S313" s="722"/>
      <c r="T313" s="722"/>
      <c r="U313" s="723"/>
      <c r="V313" s="680">
        <f t="shared" si="21"/>
        <v>1678.8999999999999</v>
      </c>
      <c r="W313" s="680"/>
      <c r="X313" s="680"/>
      <c r="Y313" s="680"/>
      <c r="Z313" s="680"/>
      <c r="AA313" s="680"/>
      <c r="AB313" s="680"/>
      <c r="AC313" s="680"/>
      <c r="AD313" s="680">
        <f t="shared" si="22"/>
        <v>16789</v>
      </c>
      <c r="AE313" s="680"/>
      <c r="AF313" s="680"/>
      <c r="AG313" s="680"/>
      <c r="AH313" s="680"/>
      <c r="AI313" s="680"/>
      <c r="AJ313" s="680"/>
      <c r="AK313" s="680"/>
      <c r="AL313" s="721"/>
      <c r="AM313" s="722"/>
      <c r="AN313" s="722"/>
      <c r="AO313" s="722"/>
      <c r="AP313" s="722"/>
      <c r="AQ313" s="722"/>
      <c r="AR313" s="722"/>
      <c r="AS313" s="723"/>
      <c r="AT313" s="680"/>
      <c r="AU313" s="680"/>
      <c r="AV313" s="680"/>
      <c r="AW313" s="680"/>
      <c r="AX313" s="680"/>
      <c r="AY313" s="680"/>
      <c r="AZ313" s="680"/>
      <c r="BA313" s="680"/>
      <c r="BB313" s="680"/>
      <c r="BC313" s="680"/>
      <c r="BD313" s="680"/>
      <c r="BE313" s="680"/>
      <c r="BF313" s="680"/>
      <c r="BG313" s="680"/>
      <c r="BH313" s="680"/>
      <c r="BI313" s="680"/>
      <c r="BJ313" s="680"/>
      <c r="BK313" s="679">
        <f t="shared" si="19"/>
        <v>139348.69999999998</v>
      </c>
      <c r="BL313" s="679"/>
      <c r="BM313" s="679"/>
      <c r="BN313" s="679"/>
      <c r="BO313" s="679"/>
      <c r="BP313" s="679"/>
      <c r="BQ313" s="679"/>
      <c r="BR313" s="679"/>
      <c r="BS313" s="679"/>
      <c r="BT313" s="681"/>
    </row>
    <row r="314" spans="1:72" s="2" customFormat="1" x14ac:dyDescent="0.25">
      <c r="A314" s="503" t="s">
        <v>2061</v>
      </c>
      <c r="B314" s="503" t="s">
        <v>1909</v>
      </c>
      <c r="C314" s="498">
        <v>1</v>
      </c>
      <c r="D314" s="503">
        <v>1</v>
      </c>
      <c r="E314" s="499">
        <v>11330.103000000001</v>
      </c>
      <c r="F314" s="679">
        <f t="shared" si="20"/>
        <v>135961.236</v>
      </c>
      <c r="G314" s="679"/>
      <c r="H314" s="679"/>
      <c r="I314" s="679"/>
      <c r="J314" s="679"/>
      <c r="K314" s="679"/>
      <c r="L314" s="679"/>
      <c r="M314" s="679"/>
      <c r="N314" s="721"/>
      <c r="O314" s="722"/>
      <c r="P314" s="722"/>
      <c r="Q314" s="722"/>
      <c r="R314" s="722"/>
      <c r="S314" s="722"/>
      <c r="T314" s="722"/>
      <c r="U314" s="723"/>
      <c r="V314" s="680">
        <f t="shared" si="21"/>
        <v>1888.3505000000002</v>
      </c>
      <c r="W314" s="680"/>
      <c r="X314" s="680"/>
      <c r="Y314" s="680"/>
      <c r="Z314" s="680"/>
      <c r="AA314" s="680"/>
      <c r="AB314" s="680"/>
      <c r="AC314" s="680"/>
      <c r="AD314" s="680">
        <f t="shared" si="22"/>
        <v>18883.505000000001</v>
      </c>
      <c r="AE314" s="680"/>
      <c r="AF314" s="680"/>
      <c r="AG314" s="680"/>
      <c r="AH314" s="680"/>
      <c r="AI314" s="680"/>
      <c r="AJ314" s="680"/>
      <c r="AK314" s="680"/>
      <c r="AL314" s="721"/>
      <c r="AM314" s="722"/>
      <c r="AN314" s="722"/>
      <c r="AO314" s="722"/>
      <c r="AP314" s="722"/>
      <c r="AQ314" s="722"/>
      <c r="AR314" s="722"/>
      <c r="AS314" s="723"/>
      <c r="AT314" s="680"/>
      <c r="AU314" s="680"/>
      <c r="AV314" s="680"/>
      <c r="AW314" s="680"/>
      <c r="AX314" s="680"/>
      <c r="AY314" s="680"/>
      <c r="AZ314" s="680"/>
      <c r="BA314" s="680"/>
      <c r="BB314" s="680"/>
      <c r="BC314" s="680"/>
      <c r="BD314" s="680"/>
      <c r="BE314" s="680"/>
      <c r="BF314" s="680"/>
      <c r="BG314" s="680"/>
      <c r="BH314" s="680"/>
      <c r="BI314" s="680"/>
      <c r="BJ314" s="680"/>
      <c r="BK314" s="679">
        <f t="shared" si="19"/>
        <v>156733.09150000001</v>
      </c>
      <c r="BL314" s="679"/>
      <c r="BM314" s="679"/>
      <c r="BN314" s="679"/>
      <c r="BO314" s="679"/>
      <c r="BP314" s="679"/>
      <c r="BQ314" s="679"/>
      <c r="BR314" s="679"/>
      <c r="BS314" s="679"/>
      <c r="BT314" s="681"/>
    </row>
    <row r="315" spans="1:72" s="2" customFormat="1" x14ac:dyDescent="0.25">
      <c r="A315" s="503" t="s">
        <v>2062</v>
      </c>
      <c r="B315" s="503" t="s">
        <v>1909</v>
      </c>
      <c r="C315" s="498">
        <v>1</v>
      </c>
      <c r="D315" s="503">
        <v>9</v>
      </c>
      <c r="E315" s="499">
        <v>101970.92700000001</v>
      </c>
      <c r="F315" s="679">
        <f t="shared" si="20"/>
        <v>1223651.1240000001</v>
      </c>
      <c r="G315" s="679"/>
      <c r="H315" s="679"/>
      <c r="I315" s="679"/>
      <c r="J315" s="679"/>
      <c r="K315" s="679"/>
      <c r="L315" s="679"/>
      <c r="M315" s="679"/>
      <c r="N315" s="721"/>
      <c r="O315" s="722"/>
      <c r="P315" s="722"/>
      <c r="Q315" s="722"/>
      <c r="R315" s="722"/>
      <c r="S315" s="722"/>
      <c r="T315" s="722"/>
      <c r="U315" s="723"/>
      <c r="V315" s="680">
        <f t="shared" si="21"/>
        <v>16995.154500000001</v>
      </c>
      <c r="W315" s="680"/>
      <c r="X315" s="680"/>
      <c r="Y315" s="680"/>
      <c r="Z315" s="680"/>
      <c r="AA315" s="680"/>
      <c r="AB315" s="680"/>
      <c r="AC315" s="680"/>
      <c r="AD315" s="680">
        <f t="shared" si="22"/>
        <v>169951.54500000001</v>
      </c>
      <c r="AE315" s="680"/>
      <c r="AF315" s="680"/>
      <c r="AG315" s="680"/>
      <c r="AH315" s="680"/>
      <c r="AI315" s="680"/>
      <c r="AJ315" s="680"/>
      <c r="AK315" s="680"/>
      <c r="AL315" s="721"/>
      <c r="AM315" s="722"/>
      <c r="AN315" s="722"/>
      <c r="AO315" s="722"/>
      <c r="AP315" s="722"/>
      <c r="AQ315" s="722"/>
      <c r="AR315" s="722"/>
      <c r="AS315" s="723"/>
      <c r="AT315" s="680"/>
      <c r="AU315" s="680"/>
      <c r="AV315" s="680"/>
      <c r="AW315" s="680"/>
      <c r="AX315" s="680"/>
      <c r="AY315" s="680"/>
      <c r="AZ315" s="680"/>
      <c r="BA315" s="680"/>
      <c r="BB315" s="680"/>
      <c r="BC315" s="680"/>
      <c r="BD315" s="680"/>
      <c r="BE315" s="680"/>
      <c r="BF315" s="680"/>
      <c r="BG315" s="680"/>
      <c r="BH315" s="680"/>
      <c r="BI315" s="680"/>
      <c r="BJ315" s="680"/>
      <c r="BK315" s="679">
        <f t="shared" si="19"/>
        <v>1410597.8234999999</v>
      </c>
      <c r="BL315" s="679"/>
      <c r="BM315" s="679"/>
      <c r="BN315" s="679"/>
      <c r="BO315" s="679"/>
      <c r="BP315" s="679"/>
      <c r="BQ315" s="679"/>
      <c r="BR315" s="679"/>
      <c r="BS315" s="679"/>
      <c r="BT315" s="681"/>
    </row>
    <row r="316" spans="1:72" s="2" customFormat="1" x14ac:dyDescent="0.25">
      <c r="A316" s="503" t="s">
        <v>2070</v>
      </c>
      <c r="B316" s="503" t="s">
        <v>1909</v>
      </c>
      <c r="C316" s="498">
        <v>1</v>
      </c>
      <c r="D316" s="503">
        <v>1</v>
      </c>
      <c r="E316" s="499">
        <v>12185.106000000002</v>
      </c>
      <c r="F316" s="679">
        <f t="shared" si="20"/>
        <v>146221.27200000003</v>
      </c>
      <c r="G316" s="679"/>
      <c r="H316" s="679"/>
      <c r="I316" s="679"/>
      <c r="J316" s="679"/>
      <c r="K316" s="679"/>
      <c r="L316" s="679"/>
      <c r="M316" s="679"/>
      <c r="N316" s="721"/>
      <c r="O316" s="722"/>
      <c r="P316" s="722"/>
      <c r="Q316" s="722"/>
      <c r="R316" s="722"/>
      <c r="S316" s="722"/>
      <c r="T316" s="722"/>
      <c r="U316" s="723"/>
      <c r="V316" s="680">
        <f t="shared" si="21"/>
        <v>2030.8510000000003</v>
      </c>
      <c r="W316" s="680"/>
      <c r="X316" s="680"/>
      <c r="Y316" s="680"/>
      <c r="Z316" s="680"/>
      <c r="AA316" s="680"/>
      <c r="AB316" s="680"/>
      <c r="AC316" s="680"/>
      <c r="AD316" s="680">
        <f t="shared" si="22"/>
        <v>20308.510000000006</v>
      </c>
      <c r="AE316" s="680"/>
      <c r="AF316" s="680"/>
      <c r="AG316" s="680"/>
      <c r="AH316" s="680"/>
      <c r="AI316" s="680"/>
      <c r="AJ316" s="680"/>
      <c r="AK316" s="680"/>
      <c r="AL316" s="721"/>
      <c r="AM316" s="722"/>
      <c r="AN316" s="722"/>
      <c r="AO316" s="722"/>
      <c r="AP316" s="722"/>
      <c r="AQ316" s="722"/>
      <c r="AR316" s="722"/>
      <c r="AS316" s="723"/>
      <c r="AT316" s="680"/>
      <c r="AU316" s="680"/>
      <c r="AV316" s="680"/>
      <c r="AW316" s="680"/>
      <c r="AX316" s="680"/>
      <c r="AY316" s="680"/>
      <c r="AZ316" s="680"/>
      <c r="BA316" s="680"/>
      <c r="BB316" s="680"/>
      <c r="BC316" s="680"/>
      <c r="BD316" s="680"/>
      <c r="BE316" s="680"/>
      <c r="BF316" s="680"/>
      <c r="BG316" s="680"/>
      <c r="BH316" s="680"/>
      <c r="BI316" s="680"/>
      <c r="BJ316" s="680"/>
      <c r="BK316" s="679">
        <f t="shared" si="19"/>
        <v>168560.63300000003</v>
      </c>
      <c r="BL316" s="679"/>
      <c r="BM316" s="679"/>
      <c r="BN316" s="679"/>
      <c r="BO316" s="679"/>
      <c r="BP316" s="679"/>
      <c r="BQ316" s="679"/>
      <c r="BR316" s="679"/>
      <c r="BS316" s="679"/>
      <c r="BT316" s="681"/>
    </row>
    <row r="317" spans="1:72" s="2" customFormat="1" x14ac:dyDescent="0.25">
      <c r="A317" s="503" t="s">
        <v>2082</v>
      </c>
      <c r="B317" s="503" t="s">
        <v>1909</v>
      </c>
      <c r="C317" s="498">
        <v>1</v>
      </c>
      <c r="D317" s="503">
        <v>1</v>
      </c>
      <c r="E317" s="499">
        <v>14420.103000000001</v>
      </c>
      <c r="F317" s="679">
        <f t="shared" si="20"/>
        <v>173041.236</v>
      </c>
      <c r="G317" s="679"/>
      <c r="H317" s="679"/>
      <c r="I317" s="679"/>
      <c r="J317" s="679"/>
      <c r="K317" s="679"/>
      <c r="L317" s="679"/>
      <c r="M317" s="679"/>
      <c r="N317" s="721"/>
      <c r="O317" s="722"/>
      <c r="P317" s="722"/>
      <c r="Q317" s="722"/>
      <c r="R317" s="722"/>
      <c r="S317" s="722"/>
      <c r="T317" s="722"/>
      <c r="U317" s="723"/>
      <c r="V317" s="680">
        <f t="shared" si="21"/>
        <v>2403.3505000000005</v>
      </c>
      <c r="W317" s="680"/>
      <c r="X317" s="680"/>
      <c r="Y317" s="680"/>
      <c r="Z317" s="680"/>
      <c r="AA317" s="680"/>
      <c r="AB317" s="680"/>
      <c r="AC317" s="680"/>
      <c r="AD317" s="680">
        <f t="shared" si="22"/>
        <v>24033.505000000001</v>
      </c>
      <c r="AE317" s="680"/>
      <c r="AF317" s="680"/>
      <c r="AG317" s="680"/>
      <c r="AH317" s="680"/>
      <c r="AI317" s="680"/>
      <c r="AJ317" s="680"/>
      <c r="AK317" s="680"/>
      <c r="AL317" s="721"/>
      <c r="AM317" s="722"/>
      <c r="AN317" s="722"/>
      <c r="AO317" s="722"/>
      <c r="AP317" s="722"/>
      <c r="AQ317" s="722"/>
      <c r="AR317" s="722"/>
      <c r="AS317" s="723"/>
      <c r="AT317" s="680"/>
      <c r="AU317" s="680"/>
      <c r="AV317" s="680"/>
      <c r="AW317" s="680"/>
      <c r="AX317" s="680"/>
      <c r="AY317" s="680"/>
      <c r="AZ317" s="680"/>
      <c r="BA317" s="680"/>
      <c r="BB317" s="680"/>
      <c r="BC317" s="680"/>
      <c r="BD317" s="680"/>
      <c r="BE317" s="680"/>
      <c r="BF317" s="680"/>
      <c r="BG317" s="680"/>
      <c r="BH317" s="680"/>
      <c r="BI317" s="680"/>
      <c r="BJ317" s="680"/>
      <c r="BK317" s="679">
        <f t="shared" si="19"/>
        <v>199478.09150000001</v>
      </c>
      <c r="BL317" s="679"/>
      <c r="BM317" s="679"/>
      <c r="BN317" s="679"/>
      <c r="BO317" s="679"/>
      <c r="BP317" s="679"/>
      <c r="BQ317" s="679"/>
      <c r="BR317" s="679"/>
      <c r="BS317" s="679"/>
      <c r="BT317" s="681"/>
    </row>
    <row r="318" spans="1:72" s="2" customFormat="1" x14ac:dyDescent="0.25">
      <c r="A318" s="503" t="s">
        <v>2086</v>
      </c>
      <c r="B318" s="503" t="s">
        <v>1909</v>
      </c>
      <c r="C318" s="498">
        <v>1</v>
      </c>
      <c r="D318" s="503">
        <v>1</v>
      </c>
      <c r="E318" s="499">
        <v>16995</v>
      </c>
      <c r="F318" s="679">
        <f t="shared" si="20"/>
        <v>203940</v>
      </c>
      <c r="G318" s="679"/>
      <c r="H318" s="679"/>
      <c r="I318" s="679"/>
      <c r="J318" s="679"/>
      <c r="K318" s="679"/>
      <c r="L318" s="679"/>
      <c r="M318" s="679"/>
      <c r="N318" s="721"/>
      <c r="O318" s="722"/>
      <c r="P318" s="722"/>
      <c r="Q318" s="722"/>
      <c r="R318" s="722"/>
      <c r="S318" s="722"/>
      <c r="T318" s="722"/>
      <c r="U318" s="723"/>
      <c r="V318" s="680">
        <f t="shared" si="21"/>
        <v>2832.5</v>
      </c>
      <c r="W318" s="680"/>
      <c r="X318" s="680"/>
      <c r="Y318" s="680"/>
      <c r="Z318" s="680"/>
      <c r="AA318" s="680"/>
      <c r="AB318" s="680"/>
      <c r="AC318" s="680"/>
      <c r="AD318" s="680">
        <f t="shared" si="22"/>
        <v>28325</v>
      </c>
      <c r="AE318" s="680"/>
      <c r="AF318" s="680"/>
      <c r="AG318" s="680"/>
      <c r="AH318" s="680"/>
      <c r="AI318" s="680"/>
      <c r="AJ318" s="680"/>
      <c r="AK318" s="680"/>
      <c r="AL318" s="721"/>
      <c r="AM318" s="722"/>
      <c r="AN318" s="722"/>
      <c r="AO318" s="722"/>
      <c r="AP318" s="722"/>
      <c r="AQ318" s="722"/>
      <c r="AR318" s="722"/>
      <c r="AS318" s="723"/>
      <c r="AT318" s="680"/>
      <c r="AU318" s="680"/>
      <c r="AV318" s="680"/>
      <c r="AW318" s="680"/>
      <c r="AX318" s="680"/>
      <c r="AY318" s="680"/>
      <c r="AZ318" s="680"/>
      <c r="BA318" s="680"/>
      <c r="BB318" s="680"/>
      <c r="BC318" s="680"/>
      <c r="BD318" s="680"/>
      <c r="BE318" s="680"/>
      <c r="BF318" s="680"/>
      <c r="BG318" s="680"/>
      <c r="BH318" s="680"/>
      <c r="BI318" s="680"/>
      <c r="BJ318" s="680"/>
      <c r="BK318" s="679">
        <f t="shared" si="19"/>
        <v>235097.5</v>
      </c>
      <c r="BL318" s="679"/>
      <c r="BM318" s="679"/>
      <c r="BN318" s="679"/>
      <c r="BO318" s="679"/>
      <c r="BP318" s="679"/>
      <c r="BQ318" s="679"/>
      <c r="BR318" s="679"/>
      <c r="BS318" s="679"/>
      <c r="BT318" s="681"/>
    </row>
    <row r="319" spans="1:72" s="2" customFormat="1" x14ac:dyDescent="0.25">
      <c r="A319" s="503" t="s">
        <v>2086</v>
      </c>
      <c r="B319" s="503" t="s">
        <v>1878</v>
      </c>
      <c r="C319" s="498">
        <v>1</v>
      </c>
      <c r="D319" s="503">
        <v>1</v>
      </c>
      <c r="E319" s="499">
        <v>16995</v>
      </c>
      <c r="F319" s="679">
        <f t="shared" si="20"/>
        <v>203940</v>
      </c>
      <c r="G319" s="679"/>
      <c r="H319" s="679"/>
      <c r="I319" s="679"/>
      <c r="J319" s="679"/>
      <c r="K319" s="679"/>
      <c r="L319" s="679"/>
      <c r="M319" s="679"/>
      <c r="N319" s="721"/>
      <c r="O319" s="722"/>
      <c r="P319" s="722"/>
      <c r="Q319" s="722"/>
      <c r="R319" s="722"/>
      <c r="S319" s="722"/>
      <c r="T319" s="722"/>
      <c r="U319" s="723"/>
      <c r="V319" s="680">
        <f t="shared" si="21"/>
        <v>2832.5</v>
      </c>
      <c r="W319" s="680"/>
      <c r="X319" s="680"/>
      <c r="Y319" s="680"/>
      <c r="Z319" s="680"/>
      <c r="AA319" s="680"/>
      <c r="AB319" s="680"/>
      <c r="AC319" s="680"/>
      <c r="AD319" s="680">
        <f t="shared" si="22"/>
        <v>28325</v>
      </c>
      <c r="AE319" s="680"/>
      <c r="AF319" s="680"/>
      <c r="AG319" s="680"/>
      <c r="AH319" s="680"/>
      <c r="AI319" s="680"/>
      <c r="AJ319" s="680"/>
      <c r="AK319" s="680"/>
      <c r="AL319" s="721"/>
      <c r="AM319" s="722"/>
      <c r="AN319" s="722"/>
      <c r="AO319" s="722"/>
      <c r="AP319" s="722"/>
      <c r="AQ319" s="722"/>
      <c r="AR319" s="722"/>
      <c r="AS319" s="723"/>
      <c r="AT319" s="680"/>
      <c r="AU319" s="680"/>
      <c r="AV319" s="680"/>
      <c r="AW319" s="680"/>
      <c r="AX319" s="680"/>
      <c r="AY319" s="680"/>
      <c r="AZ319" s="680"/>
      <c r="BA319" s="680"/>
      <c r="BB319" s="680"/>
      <c r="BC319" s="680"/>
      <c r="BD319" s="680"/>
      <c r="BE319" s="680"/>
      <c r="BF319" s="680"/>
      <c r="BG319" s="680"/>
      <c r="BH319" s="680"/>
      <c r="BI319" s="680"/>
      <c r="BJ319" s="680"/>
      <c r="BK319" s="679">
        <f t="shared" si="19"/>
        <v>235097.5</v>
      </c>
      <c r="BL319" s="679"/>
      <c r="BM319" s="679"/>
      <c r="BN319" s="679"/>
      <c r="BO319" s="679"/>
      <c r="BP319" s="679"/>
      <c r="BQ319" s="679"/>
      <c r="BR319" s="679"/>
      <c r="BS319" s="679"/>
      <c r="BT319" s="681"/>
    </row>
    <row r="320" spans="1:72" s="2" customFormat="1" x14ac:dyDescent="0.25">
      <c r="A320" s="503" t="s">
        <v>2037</v>
      </c>
      <c r="B320" s="503" t="s">
        <v>1880</v>
      </c>
      <c r="C320" s="498">
        <v>1</v>
      </c>
      <c r="D320" s="503">
        <v>1</v>
      </c>
      <c r="E320" s="499">
        <v>9888</v>
      </c>
      <c r="F320" s="679">
        <f t="shared" si="20"/>
        <v>118656</v>
      </c>
      <c r="G320" s="679"/>
      <c r="H320" s="679"/>
      <c r="I320" s="679"/>
      <c r="J320" s="679"/>
      <c r="K320" s="679"/>
      <c r="L320" s="679"/>
      <c r="M320" s="679"/>
      <c r="N320" s="721"/>
      <c r="O320" s="722"/>
      <c r="P320" s="722"/>
      <c r="Q320" s="722"/>
      <c r="R320" s="722"/>
      <c r="S320" s="722"/>
      <c r="T320" s="722"/>
      <c r="U320" s="723"/>
      <c r="V320" s="680">
        <f t="shared" si="21"/>
        <v>1648</v>
      </c>
      <c r="W320" s="680"/>
      <c r="X320" s="680"/>
      <c r="Y320" s="680"/>
      <c r="Z320" s="680"/>
      <c r="AA320" s="680"/>
      <c r="AB320" s="680"/>
      <c r="AC320" s="680"/>
      <c r="AD320" s="680">
        <f t="shared" si="22"/>
        <v>16480</v>
      </c>
      <c r="AE320" s="680"/>
      <c r="AF320" s="680"/>
      <c r="AG320" s="680"/>
      <c r="AH320" s="680"/>
      <c r="AI320" s="680"/>
      <c r="AJ320" s="680"/>
      <c r="AK320" s="680"/>
      <c r="AL320" s="721"/>
      <c r="AM320" s="722"/>
      <c r="AN320" s="722"/>
      <c r="AO320" s="722"/>
      <c r="AP320" s="722"/>
      <c r="AQ320" s="722"/>
      <c r="AR320" s="722"/>
      <c r="AS320" s="723"/>
      <c r="AT320" s="680"/>
      <c r="AU320" s="680"/>
      <c r="AV320" s="680"/>
      <c r="AW320" s="680"/>
      <c r="AX320" s="680"/>
      <c r="AY320" s="680"/>
      <c r="AZ320" s="680"/>
      <c r="BA320" s="680"/>
      <c r="BB320" s="680"/>
      <c r="BC320" s="680"/>
      <c r="BD320" s="680"/>
      <c r="BE320" s="680"/>
      <c r="BF320" s="680"/>
      <c r="BG320" s="680"/>
      <c r="BH320" s="680"/>
      <c r="BI320" s="680"/>
      <c r="BJ320" s="680"/>
      <c r="BK320" s="679">
        <f t="shared" si="19"/>
        <v>136784</v>
      </c>
      <c r="BL320" s="679"/>
      <c r="BM320" s="679"/>
      <c r="BN320" s="679"/>
      <c r="BO320" s="679"/>
      <c r="BP320" s="679"/>
      <c r="BQ320" s="679"/>
      <c r="BR320" s="679"/>
      <c r="BS320" s="679"/>
      <c r="BT320" s="681"/>
    </row>
    <row r="321" spans="1:72" s="2" customFormat="1" x14ac:dyDescent="0.25">
      <c r="A321" s="503" t="s">
        <v>2041</v>
      </c>
      <c r="B321" s="503" t="s">
        <v>1880</v>
      </c>
      <c r="C321" s="498">
        <v>1</v>
      </c>
      <c r="D321" s="503">
        <v>1</v>
      </c>
      <c r="E321" s="499">
        <v>10315.656000000001</v>
      </c>
      <c r="F321" s="679">
        <f t="shared" si="20"/>
        <v>123787.872</v>
      </c>
      <c r="G321" s="679"/>
      <c r="H321" s="679"/>
      <c r="I321" s="679"/>
      <c r="J321" s="679"/>
      <c r="K321" s="679"/>
      <c r="L321" s="679"/>
      <c r="M321" s="679"/>
      <c r="N321" s="721"/>
      <c r="O321" s="722"/>
      <c r="P321" s="722"/>
      <c r="Q321" s="722"/>
      <c r="R321" s="722"/>
      <c r="S321" s="722"/>
      <c r="T321" s="722"/>
      <c r="U321" s="723"/>
      <c r="V321" s="680">
        <f t="shared" si="21"/>
        <v>1719.2760000000001</v>
      </c>
      <c r="W321" s="680"/>
      <c r="X321" s="680"/>
      <c r="Y321" s="680"/>
      <c r="Z321" s="680"/>
      <c r="AA321" s="680"/>
      <c r="AB321" s="680"/>
      <c r="AC321" s="680"/>
      <c r="AD321" s="680">
        <f t="shared" si="22"/>
        <v>17192.760000000002</v>
      </c>
      <c r="AE321" s="680"/>
      <c r="AF321" s="680"/>
      <c r="AG321" s="680"/>
      <c r="AH321" s="680"/>
      <c r="AI321" s="680"/>
      <c r="AJ321" s="680"/>
      <c r="AK321" s="680"/>
      <c r="AL321" s="721"/>
      <c r="AM321" s="722"/>
      <c r="AN321" s="722"/>
      <c r="AO321" s="722"/>
      <c r="AP321" s="722"/>
      <c r="AQ321" s="722"/>
      <c r="AR321" s="722"/>
      <c r="AS321" s="723"/>
      <c r="AT321" s="680"/>
      <c r="AU321" s="680"/>
      <c r="AV321" s="680"/>
      <c r="AW321" s="680"/>
      <c r="AX321" s="680"/>
      <c r="AY321" s="680"/>
      <c r="AZ321" s="680"/>
      <c r="BA321" s="680"/>
      <c r="BB321" s="680"/>
      <c r="BC321" s="680"/>
      <c r="BD321" s="680"/>
      <c r="BE321" s="680"/>
      <c r="BF321" s="680"/>
      <c r="BG321" s="680"/>
      <c r="BH321" s="680"/>
      <c r="BI321" s="680"/>
      <c r="BJ321" s="680"/>
      <c r="BK321" s="679">
        <f t="shared" si="19"/>
        <v>142699.908</v>
      </c>
      <c r="BL321" s="679"/>
      <c r="BM321" s="679"/>
      <c r="BN321" s="679"/>
      <c r="BO321" s="679"/>
      <c r="BP321" s="679"/>
      <c r="BQ321" s="679"/>
      <c r="BR321" s="679"/>
      <c r="BS321" s="679"/>
      <c r="BT321" s="681"/>
    </row>
    <row r="322" spans="1:72" s="2" customFormat="1" x14ac:dyDescent="0.25">
      <c r="A322" s="503" t="s">
        <v>2042</v>
      </c>
      <c r="B322" s="503" t="s">
        <v>1880</v>
      </c>
      <c r="C322" s="498">
        <v>1</v>
      </c>
      <c r="D322" s="503">
        <v>1</v>
      </c>
      <c r="E322" s="499">
        <v>10315.656000000001</v>
      </c>
      <c r="F322" s="679">
        <f t="shared" si="20"/>
        <v>123787.872</v>
      </c>
      <c r="G322" s="679"/>
      <c r="H322" s="679"/>
      <c r="I322" s="679"/>
      <c r="J322" s="679"/>
      <c r="K322" s="679"/>
      <c r="L322" s="679"/>
      <c r="M322" s="679"/>
      <c r="N322" s="721"/>
      <c r="O322" s="722"/>
      <c r="P322" s="722"/>
      <c r="Q322" s="722"/>
      <c r="R322" s="722"/>
      <c r="S322" s="722"/>
      <c r="T322" s="722"/>
      <c r="U322" s="723"/>
      <c r="V322" s="680">
        <f t="shared" si="21"/>
        <v>1719.2760000000001</v>
      </c>
      <c r="W322" s="680"/>
      <c r="X322" s="680"/>
      <c r="Y322" s="680"/>
      <c r="Z322" s="680"/>
      <c r="AA322" s="680"/>
      <c r="AB322" s="680"/>
      <c r="AC322" s="680"/>
      <c r="AD322" s="680">
        <f t="shared" si="22"/>
        <v>17192.760000000002</v>
      </c>
      <c r="AE322" s="680"/>
      <c r="AF322" s="680"/>
      <c r="AG322" s="680"/>
      <c r="AH322" s="680"/>
      <c r="AI322" s="680"/>
      <c r="AJ322" s="680"/>
      <c r="AK322" s="680"/>
      <c r="AL322" s="721"/>
      <c r="AM322" s="722"/>
      <c r="AN322" s="722"/>
      <c r="AO322" s="722"/>
      <c r="AP322" s="722"/>
      <c r="AQ322" s="722"/>
      <c r="AR322" s="722"/>
      <c r="AS322" s="723"/>
      <c r="AT322" s="680"/>
      <c r="AU322" s="680"/>
      <c r="AV322" s="680"/>
      <c r="AW322" s="680"/>
      <c r="AX322" s="680"/>
      <c r="AY322" s="680"/>
      <c r="AZ322" s="680"/>
      <c r="BA322" s="680"/>
      <c r="BB322" s="680"/>
      <c r="BC322" s="680"/>
      <c r="BD322" s="680"/>
      <c r="BE322" s="680"/>
      <c r="BF322" s="680"/>
      <c r="BG322" s="680"/>
      <c r="BH322" s="680"/>
      <c r="BI322" s="680"/>
      <c r="BJ322" s="680"/>
      <c r="BK322" s="679">
        <f t="shared" si="19"/>
        <v>142699.908</v>
      </c>
      <c r="BL322" s="679"/>
      <c r="BM322" s="679"/>
      <c r="BN322" s="679"/>
      <c r="BO322" s="679"/>
      <c r="BP322" s="679"/>
      <c r="BQ322" s="679"/>
      <c r="BR322" s="679"/>
      <c r="BS322" s="679"/>
      <c r="BT322" s="681"/>
    </row>
    <row r="323" spans="1:72" s="2" customFormat="1" x14ac:dyDescent="0.25">
      <c r="A323" s="503" t="s">
        <v>2065</v>
      </c>
      <c r="B323" s="503" t="s">
        <v>1880</v>
      </c>
      <c r="C323" s="498">
        <v>1</v>
      </c>
      <c r="D323" s="503">
        <v>1</v>
      </c>
      <c r="E323" s="499">
        <v>11939.76</v>
      </c>
      <c r="F323" s="679">
        <f t="shared" si="20"/>
        <v>143277.12</v>
      </c>
      <c r="G323" s="679"/>
      <c r="H323" s="679"/>
      <c r="I323" s="679"/>
      <c r="J323" s="679"/>
      <c r="K323" s="679"/>
      <c r="L323" s="679"/>
      <c r="M323" s="679"/>
      <c r="N323" s="721"/>
      <c r="O323" s="722"/>
      <c r="P323" s="722"/>
      <c r="Q323" s="722"/>
      <c r="R323" s="722"/>
      <c r="S323" s="722"/>
      <c r="T323" s="722"/>
      <c r="U323" s="723"/>
      <c r="V323" s="680">
        <f t="shared" si="21"/>
        <v>1989.96</v>
      </c>
      <c r="W323" s="680"/>
      <c r="X323" s="680"/>
      <c r="Y323" s="680"/>
      <c r="Z323" s="680"/>
      <c r="AA323" s="680"/>
      <c r="AB323" s="680"/>
      <c r="AC323" s="680"/>
      <c r="AD323" s="680">
        <f t="shared" si="22"/>
        <v>19899.600000000002</v>
      </c>
      <c r="AE323" s="680"/>
      <c r="AF323" s="680"/>
      <c r="AG323" s="680"/>
      <c r="AH323" s="680"/>
      <c r="AI323" s="680"/>
      <c r="AJ323" s="680"/>
      <c r="AK323" s="680"/>
      <c r="AL323" s="721"/>
      <c r="AM323" s="722"/>
      <c r="AN323" s="722"/>
      <c r="AO323" s="722"/>
      <c r="AP323" s="722"/>
      <c r="AQ323" s="722"/>
      <c r="AR323" s="722"/>
      <c r="AS323" s="723"/>
      <c r="AT323" s="680"/>
      <c r="AU323" s="680"/>
      <c r="AV323" s="680"/>
      <c r="AW323" s="680"/>
      <c r="AX323" s="680"/>
      <c r="AY323" s="680"/>
      <c r="AZ323" s="680"/>
      <c r="BA323" s="680"/>
      <c r="BB323" s="680"/>
      <c r="BC323" s="680"/>
      <c r="BD323" s="680"/>
      <c r="BE323" s="680"/>
      <c r="BF323" s="680"/>
      <c r="BG323" s="680"/>
      <c r="BH323" s="680"/>
      <c r="BI323" s="680"/>
      <c r="BJ323" s="680"/>
      <c r="BK323" s="679">
        <f t="shared" si="19"/>
        <v>165166.68</v>
      </c>
      <c r="BL323" s="679"/>
      <c r="BM323" s="679"/>
      <c r="BN323" s="679"/>
      <c r="BO323" s="679"/>
      <c r="BP323" s="679"/>
      <c r="BQ323" s="679"/>
      <c r="BR323" s="679"/>
      <c r="BS323" s="679"/>
      <c r="BT323" s="681"/>
    </row>
    <row r="324" spans="1:72" s="2" customFormat="1" x14ac:dyDescent="0.25">
      <c r="A324" s="503" t="s">
        <v>2083</v>
      </c>
      <c r="B324" s="503" t="s">
        <v>1880</v>
      </c>
      <c r="C324" s="498">
        <v>1</v>
      </c>
      <c r="D324" s="503">
        <v>1</v>
      </c>
      <c r="E324" s="499">
        <v>15450</v>
      </c>
      <c r="F324" s="679">
        <f t="shared" si="20"/>
        <v>185400</v>
      </c>
      <c r="G324" s="679"/>
      <c r="H324" s="679"/>
      <c r="I324" s="679"/>
      <c r="J324" s="679"/>
      <c r="K324" s="679"/>
      <c r="L324" s="679"/>
      <c r="M324" s="679"/>
      <c r="N324" s="721"/>
      <c r="O324" s="722"/>
      <c r="P324" s="722"/>
      <c r="Q324" s="722"/>
      <c r="R324" s="722"/>
      <c r="S324" s="722"/>
      <c r="T324" s="722"/>
      <c r="U324" s="723"/>
      <c r="V324" s="680">
        <f t="shared" si="21"/>
        <v>2575</v>
      </c>
      <c r="W324" s="680"/>
      <c r="X324" s="680"/>
      <c r="Y324" s="680"/>
      <c r="Z324" s="680"/>
      <c r="AA324" s="680"/>
      <c r="AB324" s="680"/>
      <c r="AC324" s="680"/>
      <c r="AD324" s="680">
        <f t="shared" si="22"/>
        <v>25750</v>
      </c>
      <c r="AE324" s="680"/>
      <c r="AF324" s="680"/>
      <c r="AG324" s="680"/>
      <c r="AH324" s="680"/>
      <c r="AI324" s="680"/>
      <c r="AJ324" s="680"/>
      <c r="AK324" s="680"/>
      <c r="AL324" s="721"/>
      <c r="AM324" s="722"/>
      <c r="AN324" s="722"/>
      <c r="AO324" s="722"/>
      <c r="AP324" s="722"/>
      <c r="AQ324" s="722"/>
      <c r="AR324" s="722"/>
      <c r="AS324" s="723"/>
      <c r="AT324" s="680"/>
      <c r="AU324" s="680"/>
      <c r="AV324" s="680"/>
      <c r="AW324" s="680"/>
      <c r="AX324" s="680"/>
      <c r="AY324" s="680"/>
      <c r="AZ324" s="680"/>
      <c r="BA324" s="680"/>
      <c r="BB324" s="680"/>
      <c r="BC324" s="680"/>
      <c r="BD324" s="680"/>
      <c r="BE324" s="680"/>
      <c r="BF324" s="680"/>
      <c r="BG324" s="680"/>
      <c r="BH324" s="680"/>
      <c r="BI324" s="680"/>
      <c r="BJ324" s="680"/>
      <c r="BK324" s="679">
        <f t="shared" si="19"/>
        <v>213725</v>
      </c>
      <c r="BL324" s="679"/>
      <c r="BM324" s="679"/>
      <c r="BN324" s="679"/>
      <c r="BO324" s="679"/>
      <c r="BP324" s="679"/>
      <c r="BQ324" s="679"/>
      <c r="BR324" s="679"/>
      <c r="BS324" s="679"/>
      <c r="BT324" s="681"/>
    </row>
    <row r="325" spans="1:72" s="2" customFormat="1" x14ac:dyDescent="0.25">
      <c r="A325" s="503" t="s">
        <v>2095</v>
      </c>
      <c r="B325" s="503" t="s">
        <v>1880</v>
      </c>
      <c r="C325" s="498">
        <v>1</v>
      </c>
      <c r="D325" s="503">
        <v>1</v>
      </c>
      <c r="E325" s="499">
        <v>19570.206000000002</v>
      </c>
      <c r="F325" s="679">
        <f t="shared" si="20"/>
        <v>234842.47200000001</v>
      </c>
      <c r="G325" s="679"/>
      <c r="H325" s="679"/>
      <c r="I325" s="679"/>
      <c r="J325" s="679"/>
      <c r="K325" s="679"/>
      <c r="L325" s="679"/>
      <c r="M325" s="679"/>
      <c r="N325" s="721"/>
      <c r="O325" s="722"/>
      <c r="P325" s="722"/>
      <c r="Q325" s="722"/>
      <c r="R325" s="722"/>
      <c r="S325" s="722"/>
      <c r="T325" s="722"/>
      <c r="U325" s="723"/>
      <c r="V325" s="680">
        <f t="shared" si="21"/>
        <v>3261.7010000000005</v>
      </c>
      <c r="W325" s="680"/>
      <c r="X325" s="680"/>
      <c r="Y325" s="680"/>
      <c r="Z325" s="680"/>
      <c r="AA325" s="680"/>
      <c r="AB325" s="680"/>
      <c r="AC325" s="680"/>
      <c r="AD325" s="680">
        <f t="shared" si="22"/>
        <v>32617.010000000006</v>
      </c>
      <c r="AE325" s="680"/>
      <c r="AF325" s="680"/>
      <c r="AG325" s="680"/>
      <c r="AH325" s="680"/>
      <c r="AI325" s="680"/>
      <c r="AJ325" s="680"/>
      <c r="AK325" s="680"/>
      <c r="AL325" s="721"/>
      <c r="AM325" s="722"/>
      <c r="AN325" s="722"/>
      <c r="AO325" s="722"/>
      <c r="AP325" s="722"/>
      <c r="AQ325" s="722"/>
      <c r="AR325" s="722"/>
      <c r="AS325" s="723"/>
      <c r="AT325" s="680"/>
      <c r="AU325" s="680"/>
      <c r="AV325" s="680"/>
      <c r="AW325" s="680"/>
      <c r="AX325" s="680"/>
      <c r="AY325" s="680"/>
      <c r="AZ325" s="680"/>
      <c r="BA325" s="680"/>
      <c r="BB325" s="680"/>
      <c r="BC325" s="680"/>
      <c r="BD325" s="680"/>
      <c r="BE325" s="680"/>
      <c r="BF325" s="680"/>
      <c r="BG325" s="680"/>
      <c r="BH325" s="680"/>
      <c r="BI325" s="680"/>
      <c r="BJ325" s="680"/>
      <c r="BK325" s="679">
        <f t="shared" si="19"/>
        <v>270721.18300000002</v>
      </c>
      <c r="BL325" s="679"/>
      <c r="BM325" s="679"/>
      <c r="BN325" s="679"/>
      <c r="BO325" s="679"/>
      <c r="BP325" s="679"/>
      <c r="BQ325" s="679"/>
      <c r="BR325" s="679"/>
      <c r="BS325" s="679"/>
      <c r="BT325" s="681"/>
    </row>
    <row r="326" spans="1:72" s="2" customFormat="1" x14ac:dyDescent="0.25">
      <c r="A326" s="503" t="s">
        <v>1960</v>
      </c>
      <c r="B326" s="503" t="s">
        <v>1888</v>
      </c>
      <c r="C326" s="498">
        <v>1</v>
      </c>
      <c r="D326" s="503">
        <v>10</v>
      </c>
      <c r="E326" s="499">
        <v>68205.569999999992</v>
      </c>
      <c r="F326" s="679">
        <f t="shared" si="20"/>
        <v>818466.83999999985</v>
      </c>
      <c r="G326" s="679"/>
      <c r="H326" s="679"/>
      <c r="I326" s="679"/>
      <c r="J326" s="679"/>
      <c r="K326" s="679"/>
      <c r="L326" s="679"/>
      <c r="M326" s="679"/>
      <c r="N326" s="721"/>
      <c r="O326" s="722"/>
      <c r="P326" s="722"/>
      <c r="Q326" s="722"/>
      <c r="R326" s="722"/>
      <c r="S326" s="722"/>
      <c r="T326" s="722"/>
      <c r="U326" s="723"/>
      <c r="V326" s="680">
        <f t="shared" si="21"/>
        <v>11367.594999999999</v>
      </c>
      <c r="W326" s="680"/>
      <c r="X326" s="680"/>
      <c r="Y326" s="680"/>
      <c r="Z326" s="680"/>
      <c r="AA326" s="680"/>
      <c r="AB326" s="680"/>
      <c r="AC326" s="680"/>
      <c r="AD326" s="680">
        <f t="shared" si="22"/>
        <v>113675.94999999998</v>
      </c>
      <c r="AE326" s="680"/>
      <c r="AF326" s="680"/>
      <c r="AG326" s="680"/>
      <c r="AH326" s="680"/>
      <c r="AI326" s="680"/>
      <c r="AJ326" s="680"/>
      <c r="AK326" s="680"/>
      <c r="AL326" s="721"/>
      <c r="AM326" s="722"/>
      <c r="AN326" s="722"/>
      <c r="AO326" s="722"/>
      <c r="AP326" s="722"/>
      <c r="AQ326" s="722"/>
      <c r="AR326" s="722"/>
      <c r="AS326" s="723"/>
      <c r="AT326" s="680"/>
      <c r="AU326" s="680"/>
      <c r="AV326" s="680"/>
      <c r="AW326" s="680"/>
      <c r="AX326" s="680"/>
      <c r="AY326" s="680"/>
      <c r="AZ326" s="680"/>
      <c r="BA326" s="680"/>
      <c r="BB326" s="680"/>
      <c r="BC326" s="680"/>
      <c r="BD326" s="680"/>
      <c r="BE326" s="680"/>
      <c r="BF326" s="680"/>
      <c r="BG326" s="680"/>
      <c r="BH326" s="680"/>
      <c r="BI326" s="680"/>
      <c r="BJ326" s="680"/>
      <c r="BK326" s="679">
        <f t="shared" si="19"/>
        <v>943510.38499999978</v>
      </c>
      <c r="BL326" s="679"/>
      <c r="BM326" s="679"/>
      <c r="BN326" s="679"/>
      <c r="BO326" s="679"/>
      <c r="BP326" s="679"/>
      <c r="BQ326" s="679"/>
      <c r="BR326" s="679"/>
      <c r="BS326" s="679"/>
      <c r="BT326" s="681"/>
    </row>
    <row r="327" spans="1:72" s="2" customFormat="1" x14ac:dyDescent="0.25">
      <c r="A327" s="503" t="s">
        <v>1995</v>
      </c>
      <c r="B327" s="503" t="s">
        <v>1888</v>
      </c>
      <c r="C327" s="498">
        <v>1</v>
      </c>
      <c r="D327" s="503">
        <v>15</v>
      </c>
      <c r="E327" s="499">
        <v>125474.08500000001</v>
      </c>
      <c r="F327" s="679">
        <f t="shared" si="20"/>
        <v>1505689.02</v>
      </c>
      <c r="G327" s="679"/>
      <c r="H327" s="679"/>
      <c r="I327" s="679"/>
      <c r="J327" s="679"/>
      <c r="K327" s="679"/>
      <c r="L327" s="679"/>
      <c r="M327" s="679"/>
      <c r="N327" s="721"/>
      <c r="O327" s="722"/>
      <c r="P327" s="722"/>
      <c r="Q327" s="722"/>
      <c r="R327" s="722"/>
      <c r="S327" s="722"/>
      <c r="T327" s="722"/>
      <c r="U327" s="723"/>
      <c r="V327" s="680">
        <f t="shared" si="21"/>
        <v>20912.3475</v>
      </c>
      <c r="W327" s="680"/>
      <c r="X327" s="680"/>
      <c r="Y327" s="680"/>
      <c r="Z327" s="680"/>
      <c r="AA327" s="680"/>
      <c r="AB327" s="680"/>
      <c r="AC327" s="680"/>
      <c r="AD327" s="680">
        <f t="shared" si="22"/>
        <v>209123.47500000001</v>
      </c>
      <c r="AE327" s="680"/>
      <c r="AF327" s="680"/>
      <c r="AG327" s="680"/>
      <c r="AH327" s="680"/>
      <c r="AI327" s="680"/>
      <c r="AJ327" s="680"/>
      <c r="AK327" s="680"/>
      <c r="AL327" s="721"/>
      <c r="AM327" s="722"/>
      <c r="AN327" s="722"/>
      <c r="AO327" s="722"/>
      <c r="AP327" s="722"/>
      <c r="AQ327" s="722"/>
      <c r="AR327" s="722"/>
      <c r="AS327" s="723"/>
      <c r="AT327" s="680"/>
      <c r="AU327" s="680"/>
      <c r="AV327" s="680"/>
      <c r="AW327" s="680"/>
      <c r="AX327" s="680"/>
      <c r="AY327" s="680"/>
      <c r="AZ327" s="680"/>
      <c r="BA327" s="680"/>
      <c r="BB327" s="680"/>
      <c r="BC327" s="680"/>
      <c r="BD327" s="680"/>
      <c r="BE327" s="680"/>
      <c r="BF327" s="680"/>
      <c r="BG327" s="680"/>
      <c r="BH327" s="680"/>
      <c r="BI327" s="680"/>
      <c r="BJ327" s="680"/>
      <c r="BK327" s="679">
        <f t="shared" si="19"/>
        <v>1735724.8425</v>
      </c>
      <c r="BL327" s="679"/>
      <c r="BM327" s="679"/>
      <c r="BN327" s="679"/>
      <c r="BO327" s="679"/>
      <c r="BP327" s="679"/>
      <c r="BQ327" s="679"/>
      <c r="BR327" s="679"/>
      <c r="BS327" s="679"/>
      <c r="BT327" s="681"/>
    </row>
    <row r="328" spans="1:72" s="2" customFormat="1" x14ac:dyDescent="0.25">
      <c r="A328" s="503" t="s">
        <v>2040</v>
      </c>
      <c r="B328" s="503" t="s">
        <v>1888</v>
      </c>
      <c r="C328" s="498">
        <v>1</v>
      </c>
      <c r="D328" s="503">
        <v>2</v>
      </c>
      <c r="E328" s="499">
        <v>20630.694</v>
      </c>
      <c r="F328" s="679">
        <f t="shared" si="20"/>
        <v>247568.32799999998</v>
      </c>
      <c r="G328" s="679"/>
      <c r="H328" s="679"/>
      <c r="I328" s="679"/>
      <c r="J328" s="679"/>
      <c r="K328" s="679"/>
      <c r="L328" s="679"/>
      <c r="M328" s="679"/>
      <c r="N328" s="721"/>
      <c r="O328" s="722"/>
      <c r="P328" s="722"/>
      <c r="Q328" s="722"/>
      <c r="R328" s="722"/>
      <c r="S328" s="722"/>
      <c r="T328" s="722"/>
      <c r="U328" s="723"/>
      <c r="V328" s="680">
        <f t="shared" si="21"/>
        <v>3438.4490000000001</v>
      </c>
      <c r="W328" s="680"/>
      <c r="X328" s="680"/>
      <c r="Y328" s="680"/>
      <c r="Z328" s="680"/>
      <c r="AA328" s="680"/>
      <c r="AB328" s="680"/>
      <c r="AC328" s="680"/>
      <c r="AD328" s="680">
        <f t="shared" si="22"/>
        <v>34384.49</v>
      </c>
      <c r="AE328" s="680"/>
      <c r="AF328" s="680"/>
      <c r="AG328" s="680"/>
      <c r="AH328" s="680"/>
      <c r="AI328" s="680"/>
      <c r="AJ328" s="680"/>
      <c r="AK328" s="680"/>
      <c r="AL328" s="721"/>
      <c r="AM328" s="722"/>
      <c r="AN328" s="722"/>
      <c r="AO328" s="722"/>
      <c r="AP328" s="722"/>
      <c r="AQ328" s="722"/>
      <c r="AR328" s="722"/>
      <c r="AS328" s="723"/>
      <c r="AT328" s="680"/>
      <c r="AU328" s="680"/>
      <c r="AV328" s="680"/>
      <c r="AW328" s="680"/>
      <c r="AX328" s="680"/>
      <c r="AY328" s="680"/>
      <c r="AZ328" s="680"/>
      <c r="BA328" s="680"/>
      <c r="BB328" s="680"/>
      <c r="BC328" s="680"/>
      <c r="BD328" s="680"/>
      <c r="BE328" s="680"/>
      <c r="BF328" s="680"/>
      <c r="BG328" s="680"/>
      <c r="BH328" s="680"/>
      <c r="BI328" s="680"/>
      <c r="BJ328" s="680"/>
      <c r="BK328" s="679">
        <f t="shared" ref="BK328:BK329" si="23">F328+V328+AD328</f>
        <v>285391.26699999999</v>
      </c>
      <c r="BL328" s="679"/>
      <c r="BM328" s="679"/>
      <c r="BN328" s="679"/>
      <c r="BO328" s="679"/>
      <c r="BP328" s="679"/>
      <c r="BQ328" s="679"/>
      <c r="BR328" s="679"/>
      <c r="BS328" s="679"/>
      <c r="BT328" s="681"/>
    </row>
    <row r="329" spans="1:72" s="2" customFormat="1" x14ac:dyDescent="0.25">
      <c r="A329" s="503" t="s">
        <v>2085</v>
      </c>
      <c r="B329" s="503" t="s">
        <v>1888</v>
      </c>
      <c r="C329" s="498">
        <v>1</v>
      </c>
      <c r="D329" s="503">
        <v>1</v>
      </c>
      <c r="E329" s="499">
        <v>16995</v>
      </c>
      <c r="F329" s="679">
        <f t="shared" si="20"/>
        <v>203940</v>
      </c>
      <c r="G329" s="679"/>
      <c r="H329" s="679"/>
      <c r="I329" s="679"/>
      <c r="J329" s="679"/>
      <c r="K329" s="679"/>
      <c r="L329" s="679"/>
      <c r="M329" s="679"/>
      <c r="N329" s="721"/>
      <c r="O329" s="722"/>
      <c r="P329" s="722"/>
      <c r="Q329" s="722"/>
      <c r="R329" s="722"/>
      <c r="S329" s="722"/>
      <c r="T329" s="722"/>
      <c r="U329" s="723"/>
      <c r="V329" s="680">
        <f t="shared" si="21"/>
        <v>2832.5</v>
      </c>
      <c r="W329" s="680"/>
      <c r="X329" s="680"/>
      <c r="Y329" s="680"/>
      <c r="Z329" s="680"/>
      <c r="AA329" s="680"/>
      <c r="AB329" s="680"/>
      <c r="AC329" s="680"/>
      <c r="AD329" s="680">
        <f t="shared" si="22"/>
        <v>28325</v>
      </c>
      <c r="AE329" s="680"/>
      <c r="AF329" s="680"/>
      <c r="AG329" s="680"/>
      <c r="AH329" s="680"/>
      <c r="AI329" s="680"/>
      <c r="AJ329" s="680"/>
      <c r="AK329" s="680"/>
      <c r="AL329" s="721"/>
      <c r="AM329" s="722"/>
      <c r="AN329" s="722"/>
      <c r="AO329" s="722"/>
      <c r="AP329" s="722"/>
      <c r="AQ329" s="722"/>
      <c r="AR329" s="722"/>
      <c r="AS329" s="723"/>
      <c r="AT329" s="680"/>
      <c r="AU329" s="680"/>
      <c r="AV329" s="680"/>
      <c r="AW329" s="680"/>
      <c r="AX329" s="680"/>
      <c r="AY329" s="680"/>
      <c r="AZ329" s="680"/>
      <c r="BA329" s="680"/>
      <c r="BB329" s="680"/>
      <c r="BC329" s="680"/>
      <c r="BD329" s="680"/>
      <c r="BE329" s="680"/>
      <c r="BF329" s="680"/>
      <c r="BG329" s="680"/>
      <c r="BH329" s="680"/>
      <c r="BI329" s="680"/>
      <c r="BJ329" s="680"/>
      <c r="BK329" s="679">
        <f t="shared" si="23"/>
        <v>235097.5</v>
      </c>
      <c r="BL329" s="679"/>
      <c r="BM329" s="679"/>
      <c r="BN329" s="679"/>
      <c r="BO329" s="679"/>
      <c r="BP329" s="679"/>
      <c r="BQ329" s="679"/>
      <c r="BR329" s="679"/>
      <c r="BS329" s="679"/>
      <c r="BT329" s="681"/>
    </row>
    <row r="330" spans="1:72" s="2" customFormat="1" x14ac:dyDescent="0.25">
      <c r="A330" s="503" t="s">
        <v>2111</v>
      </c>
      <c r="B330" s="503"/>
      <c r="C330" s="498"/>
      <c r="D330" s="503"/>
      <c r="E330" s="499"/>
      <c r="F330" s="679"/>
      <c r="G330" s="679"/>
      <c r="H330" s="679"/>
      <c r="I330" s="679"/>
      <c r="J330" s="679"/>
      <c r="K330" s="679"/>
      <c r="L330" s="679"/>
      <c r="M330" s="679"/>
      <c r="N330" s="721"/>
      <c r="O330" s="722"/>
      <c r="P330" s="722"/>
      <c r="Q330" s="722"/>
      <c r="R330" s="722"/>
      <c r="S330" s="722"/>
      <c r="T330" s="722"/>
      <c r="U330" s="723"/>
      <c r="V330" s="680"/>
      <c r="W330" s="680"/>
      <c r="X330" s="680"/>
      <c r="Y330" s="680"/>
      <c r="Z330" s="680"/>
      <c r="AA330" s="680"/>
      <c r="AB330" s="680"/>
      <c r="AC330" s="680"/>
      <c r="AD330" s="680"/>
      <c r="AE330" s="680"/>
      <c r="AF330" s="680"/>
      <c r="AG330" s="680"/>
      <c r="AH330" s="680"/>
      <c r="AI330" s="680"/>
      <c r="AJ330" s="680"/>
      <c r="AK330" s="680"/>
      <c r="AL330" s="721">
        <v>1019302</v>
      </c>
      <c r="AM330" s="722"/>
      <c r="AN330" s="722"/>
      <c r="AO330" s="722"/>
      <c r="AP330" s="722"/>
      <c r="AQ330" s="722"/>
      <c r="AR330" s="722"/>
      <c r="AS330" s="723"/>
      <c r="AT330" s="680"/>
      <c r="AU330" s="680"/>
      <c r="AV330" s="680"/>
      <c r="AW330" s="680"/>
      <c r="AX330" s="680"/>
      <c r="AY330" s="680"/>
      <c r="AZ330" s="680"/>
      <c r="BA330" s="680"/>
      <c r="BB330" s="680"/>
      <c r="BC330" s="680"/>
      <c r="BD330" s="680"/>
      <c r="BE330" s="680"/>
      <c r="BF330" s="680"/>
      <c r="BG330" s="680"/>
      <c r="BH330" s="680"/>
      <c r="BI330" s="680"/>
      <c r="BJ330" s="680"/>
      <c r="BK330" s="679">
        <f>AL330</f>
        <v>1019302</v>
      </c>
      <c r="BL330" s="679"/>
      <c r="BM330" s="679"/>
      <c r="BN330" s="679"/>
      <c r="BO330" s="679"/>
      <c r="BP330" s="679"/>
      <c r="BQ330" s="679"/>
      <c r="BR330" s="679"/>
      <c r="BS330" s="679"/>
      <c r="BT330" s="681"/>
    </row>
    <row r="331" spans="1:72" s="2" customFormat="1" ht="18" customHeight="1" x14ac:dyDescent="0.2">
      <c r="A331" s="500" t="s">
        <v>1045</v>
      </c>
      <c r="B331" s="501"/>
      <c r="C331" s="501"/>
      <c r="D331" s="502">
        <f>SUM(D7:D330)</f>
        <v>884</v>
      </c>
      <c r="E331" s="502">
        <f>SUM(E10:E330)</f>
        <v>8573216.8634000029</v>
      </c>
      <c r="F331" s="727">
        <f>SUM(F7:M330)</f>
        <v>110457754.36080009</v>
      </c>
      <c r="G331" s="728"/>
      <c r="H331" s="728"/>
      <c r="I331" s="728"/>
      <c r="J331" s="728"/>
      <c r="K331" s="728"/>
      <c r="L331" s="728"/>
      <c r="M331" s="729"/>
      <c r="N331" s="727">
        <f>SUM(N10:U330)</f>
        <v>0</v>
      </c>
      <c r="O331" s="728"/>
      <c r="P331" s="728"/>
      <c r="Q331" s="728"/>
      <c r="R331" s="728"/>
      <c r="S331" s="728"/>
      <c r="T331" s="728"/>
      <c r="U331" s="729"/>
      <c r="V331" s="730">
        <f>SUM(V7:AC330)</f>
        <v>1534135.4772333298</v>
      </c>
      <c r="W331" s="731"/>
      <c r="X331" s="731"/>
      <c r="Y331" s="731"/>
      <c r="Z331" s="731"/>
      <c r="AA331" s="731"/>
      <c r="AB331" s="731"/>
      <c r="AC331" s="732"/>
      <c r="AD331" s="730">
        <f>SUM(AD7:AK330)</f>
        <v>15341354.772333331</v>
      </c>
      <c r="AE331" s="731"/>
      <c r="AF331" s="731"/>
      <c r="AG331" s="731"/>
      <c r="AH331" s="731"/>
      <c r="AI331" s="731"/>
      <c r="AJ331" s="731"/>
      <c r="AK331" s="732"/>
      <c r="AL331" s="730">
        <f>SUM(AL10:AS330)</f>
        <v>1019302</v>
      </c>
      <c r="AM331" s="731"/>
      <c r="AN331" s="731"/>
      <c r="AO331" s="731"/>
      <c r="AP331" s="731"/>
      <c r="AQ331" s="731"/>
      <c r="AR331" s="731"/>
      <c r="AS331" s="732"/>
      <c r="AT331" s="730">
        <v>0</v>
      </c>
      <c r="AU331" s="731"/>
      <c r="AV331" s="731"/>
      <c r="AW331" s="731"/>
      <c r="AX331" s="731"/>
      <c r="AY331" s="731"/>
      <c r="AZ331" s="731"/>
      <c r="BA331" s="731"/>
      <c r="BB331" s="732"/>
      <c r="BC331" s="730">
        <f>SUM(BC10:BJ330)</f>
        <v>0</v>
      </c>
      <c r="BD331" s="731"/>
      <c r="BE331" s="731"/>
      <c r="BF331" s="731"/>
      <c r="BG331" s="731"/>
      <c r="BH331" s="731"/>
      <c r="BI331" s="731"/>
      <c r="BJ331" s="732"/>
      <c r="BK331" s="727">
        <f>SUM(BK7:BT330)</f>
        <v>128352546.61036667</v>
      </c>
      <c r="BL331" s="728"/>
      <c r="BM331" s="728"/>
      <c r="BN331" s="728"/>
      <c r="BO331" s="728"/>
      <c r="BP331" s="728"/>
      <c r="BQ331" s="728"/>
      <c r="BR331" s="728"/>
      <c r="BS331" s="728"/>
      <c r="BT331" s="733"/>
    </row>
  </sheetData>
  <mergeCells count="2623">
    <mergeCell ref="BC315:BJ315"/>
    <mergeCell ref="BK315:BT315"/>
    <mergeCell ref="F315:M315"/>
    <mergeCell ref="N315:U315"/>
    <mergeCell ref="V315:AC315"/>
    <mergeCell ref="AD315:AK315"/>
    <mergeCell ref="AL315:AS315"/>
    <mergeCell ref="AT315:BB315"/>
    <mergeCell ref="BC313:BJ313"/>
    <mergeCell ref="BK313:BT313"/>
    <mergeCell ref="F314:M314"/>
    <mergeCell ref="N314:U314"/>
    <mergeCell ref="V314:AC314"/>
    <mergeCell ref="AD314:AK314"/>
    <mergeCell ref="AL314:AS314"/>
    <mergeCell ref="AT314:BB314"/>
    <mergeCell ref="BC314:BJ314"/>
    <mergeCell ref="BK314:BT314"/>
    <mergeCell ref="F313:M313"/>
    <mergeCell ref="N313:U313"/>
    <mergeCell ref="V313:AC313"/>
    <mergeCell ref="AD313:AK313"/>
    <mergeCell ref="AL313:AS313"/>
    <mergeCell ref="AT313:BB313"/>
    <mergeCell ref="BC311:BJ311"/>
    <mergeCell ref="BK311:BT311"/>
    <mergeCell ref="F312:M312"/>
    <mergeCell ref="N312:U312"/>
    <mergeCell ref="V312:AC312"/>
    <mergeCell ref="AD312:AK312"/>
    <mergeCell ref="AL312:AS312"/>
    <mergeCell ref="AT312:BB312"/>
    <mergeCell ref="BC312:BJ312"/>
    <mergeCell ref="BK312:BT312"/>
    <mergeCell ref="F311:M311"/>
    <mergeCell ref="N311:U311"/>
    <mergeCell ref="V311:AC311"/>
    <mergeCell ref="AD311:AK311"/>
    <mergeCell ref="AL311:AS311"/>
    <mergeCell ref="AT311:BB311"/>
    <mergeCell ref="BC309:BJ309"/>
    <mergeCell ref="BK309:BT309"/>
    <mergeCell ref="F310:M310"/>
    <mergeCell ref="N310:U310"/>
    <mergeCell ref="V310:AC310"/>
    <mergeCell ref="AD310:AK310"/>
    <mergeCell ref="AL310:AS310"/>
    <mergeCell ref="AT310:BB310"/>
    <mergeCell ref="BC310:BJ310"/>
    <mergeCell ref="BK310:BT310"/>
    <mergeCell ref="F309:M309"/>
    <mergeCell ref="N309:U309"/>
    <mergeCell ref="V309:AC309"/>
    <mergeCell ref="AD309:AK309"/>
    <mergeCell ref="AL309:AS309"/>
    <mergeCell ref="AT309:BB309"/>
    <mergeCell ref="BC307:BJ307"/>
    <mergeCell ref="BK307:BT307"/>
    <mergeCell ref="F308:M308"/>
    <mergeCell ref="N308:U308"/>
    <mergeCell ref="V308:AC308"/>
    <mergeCell ref="AD308:AK308"/>
    <mergeCell ref="AL308:AS308"/>
    <mergeCell ref="AT308:BB308"/>
    <mergeCell ref="BC308:BJ308"/>
    <mergeCell ref="BK308:BT308"/>
    <mergeCell ref="F307:M307"/>
    <mergeCell ref="N307:U307"/>
    <mergeCell ref="V307:AC307"/>
    <mergeCell ref="AD307:AK307"/>
    <mergeCell ref="AL307:AS307"/>
    <mergeCell ref="AT307:BB307"/>
    <mergeCell ref="BC305:BJ305"/>
    <mergeCell ref="BK305:BT305"/>
    <mergeCell ref="F306:M306"/>
    <mergeCell ref="N306:U306"/>
    <mergeCell ref="V306:AC306"/>
    <mergeCell ref="AD306:AK306"/>
    <mergeCell ref="AL306:AS306"/>
    <mergeCell ref="AT306:BB306"/>
    <mergeCell ref="BC306:BJ306"/>
    <mergeCell ref="BK306:BT306"/>
    <mergeCell ref="F305:M305"/>
    <mergeCell ref="N305:U305"/>
    <mergeCell ref="V305:AC305"/>
    <mergeCell ref="AD305:AK305"/>
    <mergeCell ref="AL305:AS305"/>
    <mergeCell ref="AT305:BB305"/>
    <mergeCell ref="BC303:BJ303"/>
    <mergeCell ref="BK303:BT303"/>
    <mergeCell ref="F304:M304"/>
    <mergeCell ref="N304:U304"/>
    <mergeCell ref="V304:AC304"/>
    <mergeCell ref="AD304:AK304"/>
    <mergeCell ref="AL304:AS304"/>
    <mergeCell ref="AT304:BB304"/>
    <mergeCell ref="BC304:BJ304"/>
    <mergeCell ref="BK304:BT304"/>
    <mergeCell ref="F303:M303"/>
    <mergeCell ref="N303:U303"/>
    <mergeCell ref="V303:AC303"/>
    <mergeCell ref="AD303:AK303"/>
    <mergeCell ref="AL303:AS303"/>
    <mergeCell ref="AT303:BB303"/>
    <mergeCell ref="BC301:BJ301"/>
    <mergeCell ref="BK301:BT301"/>
    <mergeCell ref="F302:M302"/>
    <mergeCell ref="N302:U302"/>
    <mergeCell ref="V302:AC302"/>
    <mergeCell ref="AD302:AK302"/>
    <mergeCell ref="AL302:AS302"/>
    <mergeCell ref="AT302:BB302"/>
    <mergeCell ref="BC302:BJ302"/>
    <mergeCell ref="BK302:BT302"/>
    <mergeCell ref="F301:M301"/>
    <mergeCell ref="N301:U301"/>
    <mergeCell ref="V301:AC301"/>
    <mergeCell ref="AD301:AK301"/>
    <mergeCell ref="AL301:AS301"/>
    <mergeCell ref="AT301:BB301"/>
    <mergeCell ref="BC299:BJ299"/>
    <mergeCell ref="BK299:BT299"/>
    <mergeCell ref="F300:M300"/>
    <mergeCell ref="N300:U300"/>
    <mergeCell ref="V300:AC300"/>
    <mergeCell ref="AD300:AK300"/>
    <mergeCell ref="AL300:AS300"/>
    <mergeCell ref="AT300:BB300"/>
    <mergeCell ref="BC300:BJ300"/>
    <mergeCell ref="BK300:BT300"/>
    <mergeCell ref="F299:M299"/>
    <mergeCell ref="N299:U299"/>
    <mergeCell ref="V299:AC299"/>
    <mergeCell ref="AD299:AK299"/>
    <mergeCell ref="AL299:AS299"/>
    <mergeCell ref="AT299:BB299"/>
    <mergeCell ref="BC297:BJ297"/>
    <mergeCell ref="BK297:BT297"/>
    <mergeCell ref="F298:M298"/>
    <mergeCell ref="N298:U298"/>
    <mergeCell ref="V298:AC298"/>
    <mergeCell ref="AD298:AK298"/>
    <mergeCell ref="AL298:AS298"/>
    <mergeCell ref="AT298:BB298"/>
    <mergeCell ref="BC298:BJ298"/>
    <mergeCell ref="BK298:BT298"/>
    <mergeCell ref="F297:M297"/>
    <mergeCell ref="N297:U297"/>
    <mergeCell ref="V297:AC297"/>
    <mergeCell ref="AD297:AK297"/>
    <mergeCell ref="AL297:AS297"/>
    <mergeCell ref="AT297:BB297"/>
    <mergeCell ref="BC295:BJ295"/>
    <mergeCell ref="BK295:BT295"/>
    <mergeCell ref="F296:M296"/>
    <mergeCell ref="N296:U296"/>
    <mergeCell ref="V296:AC296"/>
    <mergeCell ref="AD296:AK296"/>
    <mergeCell ref="AL296:AS296"/>
    <mergeCell ref="AT296:BB296"/>
    <mergeCell ref="BC296:BJ296"/>
    <mergeCell ref="BK296:BT296"/>
    <mergeCell ref="F295:M295"/>
    <mergeCell ref="N295:U295"/>
    <mergeCell ref="V295:AC295"/>
    <mergeCell ref="AD295:AK295"/>
    <mergeCell ref="AL295:AS295"/>
    <mergeCell ref="AT295:BB295"/>
    <mergeCell ref="F286:M286"/>
    <mergeCell ref="N286:U286"/>
    <mergeCell ref="V286:AC286"/>
    <mergeCell ref="AD286:AK286"/>
    <mergeCell ref="AL286:AS286"/>
    <mergeCell ref="AT286:BB286"/>
    <mergeCell ref="BC286:BJ286"/>
    <mergeCell ref="BK286:BT286"/>
    <mergeCell ref="BC293:BJ293"/>
    <mergeCell ref="BK293:BT293"/>
    <mergeCell ref="F294:M294"/>
    <mergeCell ref="N294:U294"/>
    <mergeCell ref="V294:AC294"/>
    <mergeCell ref="AD294:AK294"/>
    <mergeCell ref="AL294:AS294"/>
    <mergeCell ref="AT294:BB294"/>
    <mergeCell ref="BC294:BJ294"/>
    <mergeCell ref="BK294:BT294"/>
    <mergeCell ref="F293:M293"/>
    <mergeCell ref="N293:U293"/>
    <mergeCell ref="V293:AC293"/>
    <mergeCell ref="AD293:AK293"/>
    <mergeCell ref="AL293:AS293"/>
    <mergeCell ref="AT293:BB293"/>
    <mergeCell ref="BC291:BJ291"/>
    <mergeCell ref="BK291:BT291"/>
    <mergeCell ref="F292:M292"/>
    <mergeCell ref="N292:U292"/>
    <mergeCell ref="V292:AC292"/>
    <mergeCell ref="AD292:AK292"/>
    <mergeCell ref="AL292:AS292"/>
    <mergeCell ref="AT292:BB292"/>
    <mergeCell ref="BC329:BJ329"/>
    <mergeCell ref="BK329:BT329"/>
    <mergeCell ref="F327:M327"/>
    <mergeCell ref="N327:U327"/>
    <mergeCell ref="V327:AC327"/>
    <mergeCell ref="AD327:AK327"/>
    <mergeCell ref="AL327:AS327"/>
    <mergeCell ref="AT327:BB327"/>
    <mergeCell ref="BK325:BT325"/>
    <mergeCell ref="F326:M326"/>
    <mergeCell ref="N326:U326"/>
    <mergeCell ref="V326:AC326"/>
    <mergeCell ref="AD326:AK326"/>
    <mergeCell ref="AL326:AS326"/>
    <mergeCell ref="AT326:BB326"/>
    <mergeCell ref="BC326:BJ326"/>
    <mergeCell ref="BK330:BT330"/>
    <mergeCell ref="F329:M329"/>
    <mergeCell ref="N329:U329"/>
    <mergeCell ref="V329:AC329"/>
    <mergeCell ref="AD329:AK329"/>
    <mergeCell ref="AL329:AS329"/>
    <mergeCell ref="BC289:BJ289"/>
    <mergeCell ref="BK289:BT289"/>
    <mergeCell ref="F290:M290"/>
    <mergeCell ref="N290:U290"/>
    <mergeCell ref="V290:AC290"/>
    <mergeCell ref="AD290:AK290"/>
    <mergeCell ref="AL290:AS290"/>
    <mergeCell ref="AT290:BB290"/>
    <mergeCell ref="BC290:BJ290"/>
    <mergeCell ref="BK290:BT290"/>
    <mergeCell ref="F289:M289"/>
    <mergeCell ref="N289:U289"/>
    <mergeCell ref="V289:AC289"/>
    <mergeCell ref="AD289:AK289"/>
    <mergeCell ref="AL289:AS289"/>
    <mergeCell ref="AT289:BB289"/>
    <mergeCell ref="BC292:BJ292"/>
    <mergeCell ref="BK292:BT292"/>
    <mergeCell ref="F291:M291"/>
    <mergeCell ref="N291:U291"/>
    <mergeCell ref="V291:AC291"/>
    <mergeCell ref="AD291:AK291"/>
    <mergeCell ref="AL291:AS291"/>
    <mergeCell ref="AT291:BB291"/>
    <mergeCell ref="BC328:BJ328"/>
    <mergeCell ref="BK328:BT328"/>
    <mergeCell ref="F331:M331"/>
    <mergeCell ref="N331:U331"/>
    <mergeCell ref="V331:AC331"/>
    <mergeCell ref="AD331:AK331"/>
    <mergeCell ref="AL331:AS331"/>
    <mergeCell ref="AT331:BB331"/>
    <mergeCell ref="BC287:BJ287"/>
    <mergeCell ref="BK287:BT287"/>
    <mergeCell ref="F288:M288"/>
    <mergeCell ref="N288:U288"/>
    <mergeCell ref="V288:AC288"/>
    <mergeCell ref="AD288:AK288"/>
    <mergeCell ref="AL288:AS288"/>
    <mergeCell ref="AT288:BB288"/>
    <mergeCell ref="BC288:BJ288"/>
    <mergeCell ref="BK288:BT288"/>
    <mergeCell ref="F287:M287"/>
    <mergeCell ref="N287:U287"/>
    <mergeCell ref="V287:AC287"/>
    <mergeCell ref="AD287:AK287"/>
    <mergeCell ref="AL287:AS287"/>
    <mergeCell ref="AT287:BB287"/>
    <mergeCell ref="BC331:BJ331"/>
    <mergeCell ref="BK331:BT331"/>
    <mergeCell ref="F330:M330"/>
    <mergeCell ref="N330:U330"/>
    <mergeCell ref="V330:AC330"/>
    <mergeCell ref="AD330:AK330"/>
    <mergeCell ref="AL330:AS330"/>
    <mergeCell ref="AT330:BB330"/>
    <mergeCell ref="BC330:BJ330"/>
    <mergeCell ref="BC325:BJ325"/>
    <mergeCell ref="BK326:BT326"/>
    <mergeCell ref="F325:M325"/>
    <mergeCell ref="N325:U325"/>
    <mergeCell ref="V325:AC325"/>
    <mergeCell ref="AD325:AK325"/>
    <mergeCell ref="AL325:AS325"/>
    <mergeCell ref="AT325:BB325"/>
    <mergeCell ref="AT329:BB329"/>
    <mergeCell ref="BC327:BJ327"/>
    <mergeCell ref="BK327:BT327"/>
    <mergeCell ref="F328:M328"/>
    <mergeCell ref="N328:U328"/>
    <mergeCell ref="V328:AC328"/>
    <mergeCell ref="AD328:AK328"/>
    <mergeCell ref="AL328:AS328"/>
    <mergeCell ref="AT328:BB328"/>
    <mergeCell ref="BC323:BJ323"/>
    <mergeCell ref="BK323:BT323"/>
    <mergeCell ref="F324:M324"/>
    <mergeCell ref="N324:U324"/>
    <mergeCell ref="V324:AC324"/>
    <mergeCell ref="AD324:AK324"/>
    <mergeCell ref="AL324:AS324"/>
    <mergeCell ref="AT324:BB324"/>
    <mergeCell ref="BC324:BJ324"/>
    <mergeCell ref="BK324:BT324"/>
    <mergeCell ref="F323:M323"/>
    <mergeCell ref="N323:U323"/>
    <mergeCell ref="V323:AC323"/>
    <mergeCell ref="AD323:AK323"/>
    <mergeCell ref="AL323:AS323"/>
    <mergeCell ref="AT323:BB323"/>
    <mergeCell ref="BC321:BJ321"/>
    <mergeCell ref="BK321:BT321"/>
    <mergeCell ref="F322:M322"/>
    <mergeCell ref="N322:U322"/>
    <mergeCell ref="V322:AC322"/>
    <mergeCell ref="AD322:AK322"/>
    <mergeCell ref="AL322:AS322"/>
    <mergeCell ref="AT322:BB322"/>
    <mergeCell ref="BC322:BJ322"/>
    <mergeCell ref="BK322:BT322"/>
    <mergeCell ref="F321:M321"/>
    <mergeCell ref="N321:U321"/>
    <mergeCell ref="V321:AC321"/>
    <mergeCell ref="AD321:AK321"/>
    <mergeCell ref="AL321:AS321"/>
    <mergeCell ref="AT321:BB321"/>
    <mergeCell ref="BC319:BJ319"/>
    <mergeCell ref="BK319:BT319"/>
    <mergeCell ref="F320:M320"/>
    <mergeCell ref="N320:U320"/>
    <mergeCell ref="V320:AC320"/>
    <mergeCell ref="AD320:AK320"/>
    <mergeCell ref="AL320:AS320"/>
    <mergeCell ref="AT320:BB320"/>
    <mergeCell ref="BC320:BJ320"/>
    <mergeCell ref="BK320:BT320"/>
    <mergeCell ref="F319:M319"/>
    <mergeCell ref="N319:U319"/>
    <mergeCell ref="V319:AC319"/>
    <mergeCell ref="AD319:AK319"/>
    <mergeCell ref="AL319:AS319"/>
    <mergeCell ref="AT319:BB319"/>
    <mergeCell ref="BC317:BJ317"/>
    <mergeCell ref="BK317:BT317"/>
    <mergeCell ref="F318:M318"/>
    <mergeCell ref="N318:U318"/>
    <mergeCell ref="V318:AC318"/>
    <mergeCell ref="AD318:AK318"/>
    <mergeCell ref="AL318:AS318"/>
    <mergeCell ref="AT318:BB318"/>
    <mergeCell ref="BC318:BJ318"/>
    <mergeCell ref="BK318:BT318"/>
    <mergeCell ref="F317:M317"/>
    <mergeCell ref="N317:U317"/>
    <mergeCell ref="V317:AC317"/>
    <mergeCell ref="AD317:AK317"/>
    <mergeCell ref="AL317:AS317"/>
    <mergeCell ref="AT317:BB317"/>
    <mergeCell ref="BC285:BJ285"/>
    <mergeCell ref="BK285:BT285"/>
    <mergeCell ref="F316:M316"/>
    <mergeCell ref="N316:U316"/>
    <mergeCell ref="V316:AC316"/>
    <mergeCell ref="AD316:AK316"/>
    <mergeCell ref="AL316:AS316"/>
    <mergeCell ref="AT316:BB316"/>
    <mergeCell ref="BC316:BJ316"/>
    <mergeCell ref="BK316:BT316"/>
    <mergeCell ref="F285:M285"/>
    <mergeCell ref="N285:U285"/>
    <mergeCell ref="V285:AC285"/>
    <mergeCell ref="AD285:AK285"/>
    <mergeCell ref="AL285:AS285"/>
    <mergeCell ref="AT285:BB285"/>
    <mergeCell ref="BC283:BJ283"/>
    <mergeCell ref="BK283:BT283"/>
    <mergeCell ref="F284:M284"/>
    <mergeCell ref="N284:U284"/>
    <mergeCell ref="V284:AC284"/>
    <mergeCell ref="AD284:AK284"/>
    <mergeCell ref="AL284:AS284"/>
    <mergeCell ref="AT284:BB284"/>
    <mergeCell ref="BC284:BJ284"/>
    <mergeCell ref="BK284:BT284"/>
    <mergeCell ref="F283:M283"/>
    <mergeCell ref="N283:U283"/>
    <mergeCell ref="V283:AC283"/>
    <mergeCell ref="AD283:AK283"/>
    <mergeCell ref="AL283:AS283"/>
    <mergeCell ref="AT283:BB283"/>
    <mergeCell ref="BC281:BJ281"/>
    <mergeCell ref="BK281:BT281"/>
    <mergeCell ref="F282:M282"/>
    <mergeCell ref="N282:U282"/>
    <mergeCell ref="V282:AC282"/>
    <mergeCell ref="AD282:AK282"/>
    <mergeCell ref="AL282:AS282"/>
    <mergeCell ref="AT282:BB282"/>
    <mergeCell ref="BC282:BJ282"/>
    <mergeCell ref="BK282:BT282"/>
    <mergeCell ref="F281:M281"/>
    <mergeCell ref="N281:U281"/>
    <mergeCell ref="V281:AC281"/>
    <mergeCell ref="AD281:AK281"/>
    <mergeCell ref="AL281:AS281"/>
    <mergeCell ref="AT281:BB281"/>
    <mergeCell ref="BC279:BJ279"/>
    <mergeCell ref="BK279:BT279"/>
    <mergeCell ref="F280:M280"/>
    <mergeCell ref="N280:U280"/>
    <mergeCell ref="V280:AC280"/>
    <mergeCell ref="AD280:AK280"/>
    <mergeCell ref="AL280:AS280"/>
    <mergeCell ref="AT280:BB280"/>
    <mergeCell ref="BC280:BJ280"/>
    <mergeCell ref="BK280:BT280"/>
    <mergeCell ref="F279:M279"/>
    <mergeCell ref="N279:U279"/>
    <mergeCell ref="V279:AC279"/>
    <mergeCell ref="AD279:AK279"/>
    <mergeCell ref="AL279:AS279"/>
    <mergeCell ref="AT279:BB279"/>
    <mergeCell ref="BC277:BJ277"/>
    <mergeCell ref="BK277:BT277"/>
    <mergeCell ref="F278:M278"/>
    <mergeCell ref="N278:U278"/>
    <mergeCell ref="V278:AC278"/>
    <mergeCell ref="AD278:AK278"/>
    <mergeCell ref="AL278:AS278"/>
    <mergeCell ref="AT278:BB278"/>
    <mergeCell ref="BC278:BJ278"/>
    <mergeCell ref="BK278:BT278"/>
    <mergeCell ref="F277:M277"/>
    <mergeCell ref="N277:U277"/>
    <mergeCell ref="V277:AC277"/>
    <mergeCell ref="AD277:AK277"/>
    <mergeCell ref="AL277:AS277"/>
    <mergeCell ref="AT277:BB277"/>
    <mergeCell ref="BC275:BJ275"/>
    <mergeCell ref="BK275:BT275"/>
    <mergeCell ref="F276:M276"/>
    <mergeCell ref="N276:U276"/>
    <mergeCell ref="V276:AC276"/>
    <mergeCell ref="AD276:AK276"/>
    <mergeCell ref="AL276:AS276"/>
    <mergeCell ref="AT276:BB276"/>
    <mergeCell ref="BC276:BJ276"/>
    <mergeCell ref="BK276:BT276"/>
    <mergeCell ref="F275:M275"/>
    <mergeCell ref="N275:U275"/>
    <mergeCell ref="V275:AC275"/>
    <mergeCell ref="AD275:AK275"/>
    <mergeCell ref="AL275:AS275"/>
    <mergeCell ref="AT275:BB275"/>
    <mergeCell ref="BC273:BJ273"/>
    <mergeCell ref="BK273:BT273"/>
    <mergeCell ref="F274:M274"/>
    <mergeCell ref="N274:U274"/>
    <mergeCell ref="V274:AC274"/>
    <mergeCell ref="AD274:AK274"/>
    <mergeCell ref="AL274:AS274"/>
    <mergeCell ref="AT274:BB274"/>
    <mergeCell ref="BC274:BJ274"/>
    <mergeCell ref="BK274:BT274"/>
    <mergeCell ref="F273:M273"/>
    <mergeCell ref="N273:U273"/>
    <mergeCell ref="V273:AC273"/>
    <mergeCell ref="AD273:AK273"/>
    <mergeCell ref="AL273:AS273"/>
    <mergeCell ref="AT273:BB273"/>
    <mergeCell ref="BC271:BJ271"/>
    <mergeCell ref="BK271:BT271"/>
    <mergeCell ref="F272:M272"/>
    <mergeCell ref="N272:U272"/>
    <mergeCell ref="V272:AC272"/>
    <mergeCell ref="AD272:AK272"/>
    <mergeCell ref="AL272:AS272"/>
    <mergeCell ref="AT272:BB272"/>
    <mergeCell ref="BC272:BJ272"/>
    <mergeCell ref="BK272:BT272"/>
    <mergeCell ref="F271:M271"/>
    <mergeCell ref="N271:U271"/>
    <mergeCell ref="V271:AC271"/>
    <mergeCell ref="AD271:AK271"/>
    <mergeCell ref="AL271:AS271"/>
    <mergeCell ref="AT271:BB271"/>
    <mergeCell ref="BC269:BJ269"/>
    <mergeCell ref="BK269:BT269"/>
    <mergeCell ref="F270:M270"/>
    <mergeCell ref="N270:U270"/>
    <mergeCell ref="V270:AC270"/>
    <mergeCell ref="AD270:AK270"/>
    <mergeCell ref="AL270:AS270"/>
    <mergeCell ref="AT270:BB270"/>
    <mergeCell ref="BC270:BJ270"/>
    <mergeCell ref="BK270:BT270"/>
    <mergeCell ref="F269:M269"/>
    <mergeCell ref="N269:U269"/>
    <mergeCell ref="V269:AC269"/>
    <mergeCell ref="AD269:AK269"/>
    <mergeCell ref="AL269:AS269"/>
    <mergeCell ref="AT269:BB269"/>
    <mergeCell ref="BC267:BJ267"/>
    <mergeCell ref="BK267:BT267"/>
    <mergeCell ref="F268:M268"/>
    <mergeCell ref="N268:U268"/>
    <mergeCell ref="V268:AC268"/>
    <mergeCell ref="AD268:AK268"/>
    <mergeCell ref="AL268:AS268"/>
    <mergeCell ref="AT268:BB268"/>
    <mergeCell ref="BC268:BJ268"/>
    <mergeCell ref="BK268:BT268"/>
    <mergeCell ref="F267:M267"/>
    <mergeCell ref="N267:U267"/>
    <mergeCell ref="V267:AC267"/>
    <mergeCell ref="AD267:AK267"/>
    <mergeCell ref="AL267:AS267"/>
    <mergeCell ref="AT267:BB267"/>
    <mergeCell ref="BC265:BJ265"/>
    <mergeCell ref="BK265:BT265"/>
    <mergeCell ref="F266:M266"/>
    <mergeCell ref="N266:U266"/>
    <mergeCell ref="V266:AC266"/>
    <mergeCell ref="AD266:AK266"/>
    <mergeCell ref="AL266:AS266"/>
    <mergeCell ref="AT266:BB266"/>
    <mergeCell ref="BC266:BJ266"/>
    <mergeCell ref="BK266:BT266"/>
    <mergeCell ref="F265:M265"/>
    <mergeCell ref="N265:U265"/>
    <mergeCell ref="V265:AC265"/>
    <mergeCell ref="AD265:AK265"/>
    <mergeCell ref="AL265:AS265"/>
    <mergeCell ref="AT265:BB265"/>
    <mergeCell ref="BC263:BJ263"/>
    <mergeCell ref="BK263:BT263"/>
    <mergeCell ref="F264:M264"/>
    <mergeCell ref="N264:U264"/>
    <mergeCell ref="V264:AC264"/>
    <mergeCell ref="AD264:AK264"/>
    <mergeCell ref="AL264:AS264"/>
    <mergeCell ref="AT264:BB264"/>
    <mergeCell ref="BC264:BJ264"/>
    <mergeCell ref="BK264:BT264"/>
    <mergeCell ref="F263:M263"/>
    <mergeCell ref="N263:U263"/>
    <mergeCell ref="V263:AC263"/>
    <mergeCell ref="AD263:AK263"/>
    <mergeCell ref="AL263:AS263"/>
    <mergeCell ref="AT263:BB263"/>
    <mergeCell ref="BC261:BJ261"/>
    <mergeCell ref="BK261:BT261"/>
    <mergeCell ref="F262:M262"/>
    <mergeCell ref="N262:U262"/>
    <mergeCell ref="V262:AC262"/>
    <mergeCell ref="AD262:AK262"/>
    <mergeCell ref="AL262:AS262"/>
    <mergeCell ref="AT262:BB262"/>
    <mergeCell ref="BC262:BJ262"/>
    <mergeCell ref="BK262:BT262"/>
    <mergeCell ref="F261:M261"/>
    <mergeCell ref="N261:U261"/>
    <mergeCell ref="V261:AC261"/>
    <mergeCell ref="AD261:AK261"/>
    <mergeCell ref="AL261:AS261"/>
    <mergeCell ref="AT261:BB261"/>
    <mergeCell ref="BC259:BJ259"/>
    <mergeCell ref="BK259:BT259"/>
    <mergeCell ref="F260:M260"/>
    <mergeCell ref="N260:U260"/>
    <mergeCell ref="V260:AC260"/>
    <mergeCell ref="AD260:AK260"/>
    <mergeCell ref="AL260:AS260"/>
    <mergeCell ref="AT260:BB260"/>
    <mergeCell ref="BC260:BJ260"/>
    <mergeCell ref="BK260:BT260"/>
    <mergeCell ref="F259:M259"/>
    <mergeCell ref="N259:U259"/>
    <mergeCell ref="V259:AC259"/>
    <mergeCell ref="AD259:AK259"/>
    <mergeCell ref="AL259:AS259"/>
    <mergeCell ref="AT259:BB259"/>
    <mergeCell ref="BC257:BJ257"/>
    <mergeCell ref="BK257:BT257"/>
    <mergeCell ref="F258:M258"/>
    <mergeCell ref="N258:U258"/>
    <mergeCell ref="V258:AC258"/>
    <mergeCell ref="AD258:AK258"/>
    <mergeCell ref="AL258:AS258"/>
    <mergeCell ref="AT258:BB258"/>
    <mergeCell ref="BC258:BJ258"/>
    <mergeCell ref="BK258:BT258"/>
    <mergeCell ref="F257:M257"/>
    <mergeCell ref="N257:U257"/>
    <mergeCell ref="V257:AC257"/>
    <mergeCell ref="AD257:AK257"/>
    <mergeCell ref="AL257:AS257"/>
    <mergeCell ref="AT257:BB257"/>
    <mergeCell ref="BC255:BJ255"/>
    <mergeCell ref="BK255:BT255"/>
    <mergeCell ref="F256:M256"/>
    <mergeCell ref="N256:U256"/>
    <mergeCell ref="V256:AC256"/>
    <mergeCell ref="AD256:AK256"/>
    <mergeCell ref="AL256:AS256"/>
    <mergeCell ref="AT256:BB256"/>
    <mergeCell ref="BC256:BJ256"/>
    <mergeCell ref="BK256:BT256"/>
    <mergeCell ref="F255:M255"/>
    <mergeCell ref="N255:U255"/>
    <mergeCell ref="V255:AC255"/>
    <mergeCell ref="AD255:AK255"/>
    <mergeCell ref="AL255:AS255"/>
    <mergeCell ref="AT255:BB255"/>
    <mergeCell ref="BC253:BJ253"/>
    <mergeCell ref="BK253:BT253"/>
    <mergeCell ref="F254:M254"/>
    <mergeCell ref="N254:U254"/>
    <mergeCell ref="V254:AC254"/>
    <mergeCell ref="AD254:AK254"/>
    <mergeCell ref="AL254:AS254"/>
    <mergeCell ref="AT254:BB254"/>
    <mergeCell ref="BC254:BJ254"/>
    <mergeCell ref="BK254:BT254"/>
    <mergeCell ref="F253:M253"/>
    <mergeCell ref="N253:U253"/>
    <mergeCell ref="V253:AC253"/>
    <mergeCell ref="AD253:AK253"/>
    <mergeCell ref="AL253:AS253"/>
    <mergeCell ref="AT253:BB253"/>
    <mergeCell ref="BC251:BJ251"/>
    <mergeCell ref="BK251:BT251"/>
    <mergeCell ref="F252:M252"/>
    <mergeCell ref="N252:U252"/>
    <mergeCell ref="V252:AC252"/>
    <mergeCell ref="AD252:AK252"/>
    <mergeCell ref="AL252:AS252"/>
    <mergeCell ref="AT252:BB252"/>
    <mergeCell ref="BC252:BJ252"/>
    <mergeCell ref="BK252:BT252"/>
    <mergeCell ref="F251:M251"/>
    <mergeCell ref="N251:U251"/>
    <mergeCell ref="V251:AC251"/>
    <mergeCell ref="AD251:AK251"/>
    <mergeCell ref="AL251:AS251"/>
    <mergeCell ref="AT251:BB251"/>
    <mergeCell ref="BC249:BJ249"/>
    <mergeCell ref="BK249:BT249"/>
    <mergeCell ref="F250:M250"/>
    <mergeCell ref="N250:U250"/>
    <mergeCell ref="V250:AC250"/>
    <mergeCell ref="AD250:AK250"/>
    <mergeCell ref="AL250:AS250"/>
    <mergeCell ref="AT250:BB250"/>
    <mergeCell ref="BC250:BJ250"/>
    <mergeCell ref="BK250:BT250"/>
    <mergeCell ref="F249:M249"/>
    <mergeCell ref="N249:U249"/>
    <mergeCell ref="V249:AC249"/>
    <mergeCell ref="AD249:AK249"/>
    <mergeCell ref="AL249:AS249"/>
    <mergeCell ref="AT249:BB249"/>
    <mergeCell ref="BC247:BJ247"/>
    <mergeCell ref="BK247:BT247"/>
    <mergeCell ref="F248:M248"/>
    <mergeCell ref="N248:U248"/>
    <mergeCell ref="V248:AC248"/>
    <mergeCell ref="AD248:AK248"/>
    <mergeCell ref="AL248:AS248"/>
    <mergeCell ref="AT248:BB248"/>
    <mergeCell ref="BC248:BJ248"/>
    <mergeCell ref="BK248:BT248"/>
    <mergeCell ref="F247:M247"/>
    <mergeCell ref="N247:U247"/>
    <mergeCell ref="V247:AC247"/>
    <mergeCell ref="AD247:AK247"/>
    <mergeCell ref="AL247:AS247"/>
    <mergeCell ref="AT247:BB247"/>
    <mergeCell ref="BC245:BJ245"/>
    <mergeCell ref="BK245:BT245"/>
    <mergeCell ref="F246:M246"/>
    <mergeCell ref="N246:U246"/>
    <mergeCell ref="V246:AC246"/>
    <mergeCell ref="AD246:AK246"/>
    <mergeCell ref="AL246:AS246"/>
    <mergeCell ref="AT246:BB246"/>
    <mergeCell ref="BC246:BJ246"/>
    <mergeCell ref="BK246:BT246"/>
    <mergeCell ref="F245:M245"/>
    <mergeCell ref="N245:U245"/>
    <mergeCell ref="V245:AC245"/>
    <mergeCell ref="AD245:AK245"/>
    <mergeCell ref="AL245:AS245"/>
    <mergeCell ref="AT245:BB245"/>
    <mergeCell ref="BC243:BJ243"/>
    <mergeCell ref="BK243:BT243"/>
    <mergeCell ref="F244:M244"/>
    <mergeCell ref="N244:U244"/>
    <mergeCell ref="V244:AC244"/>
    <mergeCell ref="AD244:AK244"/>
    <mergeCell ref="AL244:AS244"/>
    <mergeCell ref="AT244:BB244"/>
    <mergeCell ref="BC244:BJ244"/>
    <mergeCell ref="BK244:BT244"/>
    <mergeCell ref="F243:M243"/>
    <mergeCell ref="N243:U243"/>
    <mergeCell ref="V243:AC243"/>
    <mergeCell ref="AD243:AK243"/>
    <mergeCell ref="AL243:AS243"/>
    <mergeCell ref="AT243:BB243"/>
    <mergeCell ref="BC241:BJ241"/>
    <mergeCell ref="BK241:BT241"/>
    <mergeCell ref="F242:M242"/>
    <mergeCell ref="N242:U242"/>
    <mergeCell ref="V242:AC242"/>
    <mergeCell ref="AD242:AK242"/>
    <mergeCell ref="AL242:AS242"/>
    <mergeCell ref="AT242:BB242"/>
    <mergeCell ref="BC242:BJ242"/>
    <mergeCell ref="BK242:BT242"/>
    <mergeCell ref="F241:M241"/>
    <mergeCell ref="N241:U241"/>
    <mergeCell ref="V241:AC241"/>
    <mergeCell ref="AD241:AK241"/>
    <mergeCell ref="AL241:AS241"/>
    <mergeCell ref="AT241:BB241"/>
    <mergeCell ref="BC239:BJ239"/>
    <mergeCell ref="BK239:BT239"/>
    <mergeCell ref="F240:M240"/>
    <mergeCell ref="N240:U240"/>
    <mergeCell ref="V240:AC240"/>
    <mergeCell ref="AD240:AK240"/>
    <mergeCell ref="AL240:AS240"/>
    <mergeCell ref="AT240:BB240"/>
    <mergeCell ref="BC240:BJ240"/>
    <mergeCell ref="BK240:BT240"/>
    <mergeCell ref="F239:M239"/>
    <mergeCell ref="N239:U239"/>
    <mergeCell ref="V239:AC239"/>
    <mergeCell ref="AD239:AK239"/>
    <mergeCell ref="AL239:AS239"/>
    <mergeCell ref="AT239:BB239"/>
    <mergeCell ref="BC237:BJ237"/>
    <mergeCell ref="BK237:BT237"/>
    <mergeCell ref="F238:M238"/>
    <mergeCell ref="N238:U238"/>
    <mergeCell ref="V238:AC238"/>
    <mergeCell ref="AD238:AK238"/>
    <mergeCell ref="AL238:AS238"/>
    <mergeCell ref="AT238:BB238"/>
    <mergeCell ref="BC238:BJ238"/>
    <mergeCell ref="BK238:BT238"/>
    <mergeCell ref="F237:M237"/>
    <mergeCell ref="N237:U237"/>
    <mergeCell ref="V237:AC237"/>
    <mergeCell ref="AD237:AK237"/>
    <mergeCell ref="AL237:AS237"/>
    <mergeCell ref="AT237:BB237"/>
    <mergeCell ref="BC235:BJ235"/>
    <mergeCell ref="BK235:BT235"/>
    <mergeCell ref="F236:M236"/>
    <mergeCell ref="N236:U236"/>
    <mergeCell ref="V236:AC236"/>
    <mergeCell ref="AD236:AK236"/>
    <mergeCell ref="AL236:AS236"/>
    <mergeCell ref="AT236:BB236"/>
    <mergeCell ref="BC236:BJ236"/>
    <mergeCell ref="BK236:BT236"/>
    <mergeCell ref="F235:M235"/>
    <mergeCell ref="N235:U235"/>
    <mergeCell ref="V235:AC235"/>
    <mergeCell ref="AD235:AK235"/>
    <mergeCell ref="AL235:AS235"/>
    <mergeCell ref="AT235:BB235"/>
    <mergeCell ref="BC233:BJ233"/>
    <mergeCell ref="BK233:BT233"/>
    <mergeCell ref="F234:M234"/>
    <mergeCell ref="N234:U234"/>
    <mergeCell ref="V234:AC234"/>
    <mergeCell ref="AD234:AK234"/>
    <mergeCell ref="AL234:AS234"/>
    <mergeCell ref="AT234:BB234"/>
    <mergeCell ref="BC234:BJ234"/>
    <mergeCell ref="BK234:BT234"/>
    <mergeCell ref="F233:M233"/>
    <mergeCell ref="N233:U233"/>
    <mergeCell ref="V233:AC233"/>
    <mergeCell ref="AD233:AK233"/>
    <mergeCell ref="AL233:AS233"/>
    <mergeCell ref="AT233:BB233"/>
    <mergeCell ref="BC231:BJ231"/>
    <mergeCell ref="BK231:BT231"/>
    <mergeCell ref="F232:M232"/>
    <mergeCell ref="N232:U232"/>
    <mergeCell ref="V232:AC232"/>
    <mergeCell ref="AD232:AK232"/>
    <mergeCell ref="AL232:AS232"/>
    <mergeCell ref="AT232:BB232"/>
    <mergeCell ref="BC232:BJ232"/>
    <mergeCell ref="BK232:BT232"/>
    <mergeCell ref="F231:M231"/>
    <mergeCell ref="N231:U231"/>
    <mergeCell ref="V231:AC231"/>
    <mergeCell ref="AD231:AK231"/>
    <mergeCell ref="AL231:AS231"/>
    <mergeCell ref="AT231:BB231"/>
    <mergeCell ref="BC229:BJ229"/>
    <mergeCell ref="BK229:BT229"/>
    <mergeCell ref="F230:M230"/>
    <mergeCell ref="N230:U230"/>
    <mergeCell ref="V230:AC230"/>
    <mergeCell ref="AD230:AK230"/>
    <mergeCell ref="AL230:AS230"/>
    <mergeCell ref="AT230:BB230"/>
    <mergeCell ref="BC230:BJ230"/>
    <mergeCell ref="BK230:BT230"/>
    <mergeCell ref="F229:M229"/>
    <mergeCell ref="N229:U229"/>
    <mergeCell ref="V229:AC229"/>
    <mergeCell ref="AD229:AK229"/>
    <mergeCell ref="AL229:AS229"/>
    <mergeCell ref="AT229:BB229"/>
    <mergeCell ref="BC227:BJ227"/>
    <mergeCell ref="BK227:BT227"/>
    <mergeCell ref="F228:M228"/>
    <mergeCell ref="N228:U228"/>
    <mergeCell ref="V228:AC228"/>
    <mergeCell ref="AD228:AK228"/>
    <mergeCell ref="AL228:AS228"/>
    <mergeCell ref="AT228:BB228"/>
    <mergeCell ref="BC228:BJ228"/>
    <mergeCell ref="BK228:BT228"/>
    <mergeCell ref="F227:M227"/>
    <mergeCell ref="N227:U227"/>
    <mergeCell ref="V227:AC227"/>
    <mergeCell ref="AD227:AK227"/>
    <mergeCell ref="AL227:AS227"/>
    <mergeCell ref="AT227:BB227"/>
    <mergeCell ref="BC225:BJ225"/>
    <mergeCell ref="BK225:BT225"/>
    <mergeCell ref="F226:M226"/>
    <mergeCell ref="N226:U226"/>
    <mergeCell ref="V226:AC226"/>
    <mergeCell ref="AD226:AK226"/>
    <mergeCell ref="AL226:AS226"/>
    <mergeCell ref="AT226:BB226"/>
    <mergeCell ref="BC226:BJ226"/>
    <mergeCell ref="BK226:BT226"/>
    <mergeCell ref="F225:M225"/>
    <mergeCell ref="N225:U225"/>
    <mergeCell ref="V225:AC225"/>
    <mergeCell ref="AD225:AK225"/>
    <mergeCell ref="AL225:AS225"/>
    <mergeCell ref="AT225:BB225"/>
    <mergeCell ref="BC223:BJ223"/>
    <mergeCell ref="BK223:BT223"/>
    <mergeCell ref="F224:M224"/>
    <mergeCell ref="N224:U224"/>
    <mergeCell ref="V224:AC224"/>
    <mergeCell ref="AD224:AK224"/>
    <mergeCell ref="AL224:AS224"/>
    <mergeCell ref="AT224:BB224"/>
    <mergeCell ref="BC224:BJ224"/>
    <mergeCell ref="BK224:BT224"/>
    <mergeCell ref="F223:M223"/>
    <mergeCell ref="N223:U223"/>
    <mergeCell ref="V223:AC223"/>
    <mergeCell ref="AD223:AK223"/>
    <mergeCell ref="AL223:AS223"/>
    <mergeCell ref="AT223:BB223"/>
    <mergeCell ref="BC221:BJ221"/>
    <mergeCell ref="BK221:BT221"/>
    <mergeCell ref="F222:M222"/>
    <mergeCell ref="N222:U222"/>
    <mergeCell ref="V222:AC222"/>
    <mergeCell ref="AD222:AK222"/>
    <mergeCell ref="AL222:AS222"/>
    <mergeCell ref="AT222:BB222"/>
    <mergeCell ref="BC222:BJ222"/>
    <mergeCell ref="BK222:BT222"/>
    <mergeCell ref="F221:M221"/>
    <mergeCell ref="N221:U221"/>
    <mergeCell ref="V221:AC221"/>
    <mergeCell ref="AD221:AK221"/>
    <mergeCell ref="AL221:AS221"/>
    <mergeCell ref="AT221:BB221"/>
    <mergeCell ref="BC219:BJ219"/>
    <mergeCell ref="BK219:BT219"/>
    <mergeCell ref="F220:M220"/>
    <mergeCell ref="N220:U220"/>
    <mergeCell ref="V220:AC220"/>
    <mergeCell ref="AD220:AK220"/>
    <mergeCell ref="AL220:AS220"/>
    <mergeCell ref="AT220:BB220"/>
    <mergeCell ref="BC220:BJ220"/>
    <mergeCell ref="BK220:BT220"/>
    <mergeCell ref="F219:M219"/>
    <mergeCell ref="N219:U219"/>
    <mergeCell ref="V219:AC219"/>
    <mergeCell ref="AD219:AK219"/>
    <mergeCell ref="AL219:AS219"/>
    <mergeCell ref="AT219:BB219"/>
    <mergeCell ref="BC217:BJ217"/>
    <mergeCell ref="BK217:BT217"/>
    <mergeCell ref="F218:M218"/>
    <mergeCell ref="N218:U218"/>
    <mergeCell ref="V218:AC218"/>
    <mergeCell ref="AD218:AK218"/>
    <mergeCell ref="AL218:AS218"/>
    <mergeCell ref="AT218:BB218"/>
    <mergeCell ref="BC218:BJ218"/>
    <mergeCell ref="BK218:BT218"/>
    <mergeCell ref="F217:M217"/>
    <mergeCell ref="N217:U217"/>
    <mergeCell ref="V217:AC217"/>
    <mergeCell ref="AD217:AK217"/>
    <mergeCell ref="AL217:AS217"/>
    <mergeCell ref="AT217:BB217"/>
    <mergeCell ref="BC215:BJ215"/>
    <mergeCell ref="BK215:BT215"/>
    <mergeCell ref="F216:M216"/>
    <mergeCell ref="N216:U216"/>
    <mergeCell ref="V216:AC216"/>
    <mergeCell ref="AD216:AK216"/>
    <mergeCell ref="AL216:AS216"/>
    <mergeCell ref="AT216:BB216"/>
    <mergeCell ref="BC216:BJ216"/>
    <mergeCell ref="BK216:BT216"/>
    <mergeCell ref="F215:M215"/>
    <mergeCell ref="N215:U215"/>
    <mergeCell ref="V215:AC215"/>
    <mergeCell ref="AD215:AK215"/>
    <mergeCell ref="AL215:AS215"/>
    <mergeCell ref="AT215:BB215"/>
    <mergeCell ref="BC213:BJ213"/>
    <mergeCell ref="BK213:BT213"/>
    <mergeCell ref="F214:M214"/>
    <mergeCell ref="N214:U214"/>
    <mergeCell ref="V214:AC214"/>
    <mergeCell ref="AD214:AK214"/>
    <mergeCell ref="AL214:AS214"/>
    <mergeCell ref="AT214:BB214"/>
    <mergeCell ref="BC214:BJ214"/>
    <mergeCell ref="BK214:BT214"/>
    <mergeCell ref="F213:M213"/>
    <mergeCell ref="N213:U213"/>
    <mergeCell ref="V213:AC213"/>
    <mergeCell ref="AD213:AK213"/>
    <mergeCell ref="AL213:AS213"/>
    <mergeCell ref="AT213:BB213"/>
    <mergeCell ref="BC211:BJ211"/>
    <mergeCell ref="BK211:BT211"/>
    <mergeCell ref="F212:M212"/>
    <mergeCell ref="N212:U212"/>
    <mergeCell ref="V212:AC212"/>
    <mergeCell ref="AD212:AK212"/>
    <mergeCell ref="AL212:AS212"/>
    <mergeCell ref="AT212:BB212"/>
    <mergeCell ref="BC212:BJ212"/>
    <mergeCell ref="BK212:BT212"/>
    <mergeCell ref="F211:M211"/>
    <mergeCell ref="N211:U211"/>
    <mergeCell ref="V211:AC211"/>
    <mergeCell ref="AD211:AK211"/>
    <mergeCell ref="AL211:AS211"/>
    <mergeCell ref="AT211:BB211"/>
    <mergeCell ref="BC209:BJ209"/>
    <mergeCell ref="BK209:BT209"/>
    <mergeCell ref="F210:M210"/>
    <mergeCell ref="N210:U210"/>
    <mergeCell ref="V210:AC210"/>
    <mergeCell ref="AD210:AK210"/>
    <mergeCell ref="AL210:AS210"/>
    <mergeCell ref="AT210:BB210"/>
    <mergeCell ref="BC210:BJ210"/>
    <mergeCell ref="BK210:BT210"/>
    <mergeCell ref="F209:M209"/>
    <mergeCell ref="N209:U209"/>
    <mergeCell ref="V209:AC209"/>
    <mergeCell ref="AD209:AK209"/>
    <mergeCell ref="AL209:AS209"/>
    <mergeCell ref="AT209:BB209"/>
    <mergeCell ref="BC207:BJ207"/>
    <mergeCell ref="BK207:BT207"/>
    <mergeCell ref="F208:M208"/>
    <mergeCell ref="N208:U208"/>
    <mergeCell ref="V208:AC208"/>
    <mergeCell ref="AD208:AK208"/>
    <mergeCell ref="AL208:AS208"/>
    <mergeCell ref="AT208:BB208"/>
    <mergeCell ref="BC208:BJ208"/>
    <mergeCell ref="BK208:BT208"/>
    <mergeCell ref="F207:M207"/>
    <mergeCell ref="N207:U207"/>
    <mergeCell ref="V207:AC207"/>
    <mergeCell ref="AD207:AK207"/>
    <mergeCell ref="AL207:AS207"/>
    <mergeCell ref="AT207:BB207"/>
    <mergeCell ref="BC205:BJ205"/>
    <mergeCell ref="BK205:BT205"/>
    <mergeCell ref="F206:M206"/>
    <mergeCell ref="N206:U206"/>
    <mergeCell ref="V206:AC206"/>
    <mergeCell ref="AD206:AK206"/>
    <mergeCell ref="AL206:AS206"/>
    <mergeCell ref="AT206:BB206"/>
    <mergeCell ref="BC206:BJ206"/>
    <mergeCell ref="BK206:BT206"/>
    <mergeCell ref="F205:M205"/>
    <mergeCell ref="N205:U205"/>
    <mergeCell ref="V205:AC205"/>
    <mergeCell ref="AD205:AK205"/>
    <mergeCell ref="AL205:AS205"/>
    <mergeCell ref="AT205:BB205"/>
    <mergeCell ref="BC203:BJ203"/>
    <mergeCell ref="BK203:BT203"/>
    <mergeCell ref="F204:M204"/>
    <mergeCell ref="N204:U204"/>
    <mergeCell ref="V204:AC204"/>
    <mergeCell ref="AD204:AK204"/>
    <mergeCell ref="AL204:AS204"/>
    <mergeCell ref="AT204:BB204"/>
    <mergeCell ref="BC204:BJ204"/>
    <mergeCell ref="BK204:BT204"/>
    <mergeCell ref="F203:M203"/>
    <mergeCell ref="N203:U203"/>
    <mergeCell ref="V203:AC203"/>
    <mergeCell ref="AD203:AK203"/>
    <mergeCell ref="AL203:AS203"/>
    <mergeCell ref="AT203:BB203"/>
    <mergeCell ref="BC201:BJ201"/>
    <mergeCell ref="BK201:BT201"/>
    <mergeCell ref="F202:M202"/>
    <mergeCell ref="N202:U202"/>
    <mergeCell ref="V202:AC202"/>
    <mergeCell ref="AD202:AK202"/>
    <mergeCell ref="AL202:AS202"/>
    <mergeCell ref="AT202:BB202"/>
    <mergeCell ref="BC202:BJ202"/>
    <mergeCell ref="BK202:BT202"/>
    <mergeCell ref="F201:M201"/>
    <mergeCell ref="N201:U201"/>
    <mergeCell ref="V201:AC201"/>
    <mergeCell ref="AD201:AK201"/>
    <mergeCell ref="AL201:AS201"/>
    <mergeCell ref="AT201:BB201"/>
    <mergeCell ref="BC199:BJ199"/>
    <mergeCell ref="BK199:BT199"/>
    <mergeCell ref="F200:M200"/>
    <mergeCell ref="N200:U200"/>
    <mergeCell ref="V200:AC200"/>
    <mergeCell ref="AD200:AK200"/>
    <mergeCell ref="AL200:AS200"/>
    <mergeCell ref="AT200:BB200"/>
    <mergeCell ref="BC200:BJ200"/>
    <mergeCell ref="BK200:BT200"/>
    <mergeCell ref="F199:M199"/>
    <mergeCell ref="N199:U199"/>
    <mergeCell ref="V199:AC199"/>
    <mergeCell ref="AD199:AK199"/>
    <mergeCell ref="AL199:AS199"/>
    <mergeCell ref="AT199:BB199"/>
    <mergeCell ref="BC197:BJ197"/>
    <mergeCell ref="BK197:BT197"/>
    <mergeCell ref="F198:M198"/>
    <mergeCell ref="N198:U198"/>
    <mergeCell ref="V198:AC198"/>
    <mergeCell ref="AD198:AK198"/>
    <mergeCell ref="AL198:AS198"/>
    <mergeCell ref="AT198:BB198"/>
    <mergeCell ref="BC198:BJ198"/>
    <mergeCell ref="BK198:BT198"/>
    <mergeCell ref="F197:M197"/>
    <mergeCell ref="N197:U197"/>
    <mergeCell ref="V197:AC197"/>
    <mergeCell ref="AD197:AK197"/>
    <mergeCell ref="AL197:AS197"/>
    <mergeCell ref="AT197:BB197"/>
    <mergeCell ref="BC195:BJ195"/>
    <mergeCell ref="BK195:BT195"/>
    <mergeCell ref="F196:M196"/>
    <mergeCell ref="N196:U196"/>
    <mergeCell ref="V196:AC196"/>
    <mergeCell ref="AD196:AK196"/>
    <mergeCell ref="AL196:AS196"/>
    <mergeCell ref="AT196:BB196"/>
    <mergeCell ref="BC196:BJ196"/>
    <mergeCell ref="BK196:BT196"/>
    <mergeCell ref="F195:M195"/>
    <mergeCell ref="N195:U195"/>
    <mergeCell ref="V195:AC195"/>
    <mergeCell ref="AD195:AK195"/>
    <mergeCell ref="AL195:AS195"/>
    <mergeCell ref="AT195:BB195"/>
    <mergeCell ref="BC193:BJ193"/>
    <mergeCell ref="BK193:BT193"/>
    <mergeCell ref="F194:M194"/>
    <mergeCell ref="N194:U194"/>
    <mergeCell ref="V194:AC194"/>
    <mergeCell ref="AD194:AK194"/>
    <mergeCell ref="AL194:AS194"/>
    <mergeCell ref="AT194:BB194"/>
    <mergeCell ref="BC194:BJ194"/>
    <mergeCell ref="BK194:BT194"/>
    <mergeCell ref="F193:M193"/>
    <mergeCell ref="N193:U193"/>
    <mergeCell ref="V193:AC193"/>
    <mergeCell ref="AD193:AK193"/>
    <mergeCell ref="AL193:AS193"/>
    <mergeCell ref="AT193:BB193"/>
    <mergeCell ref="BC191:BJ191"/>
    <mergeCell ref="BK191:BT191"/>
    <mergeCell ref="F192:M192"/>
    <mergeCell ref="N192:U192"/>
    <mergeCell ref="V192:AC192"/>
    <mergeCell ref="AD192:AK192"/>
    <mergeCell ref="AL192:AS192"/>
    <mergeCell ref="AT192:BB192"/>
    <mergeCell ref="BC192:BJ192"/>
    <mergeCell ref="BK192:BT192"/>
    <mergeCell ref="F191:M191"/>
    <mergeCell ref="N191:U191"/>
    <mergeCell ref="V191:AC191"/>
    <mergeCell ref="AD191:AK191"/>
    <mergeCell ref="AL191:AS191"/>
    <mergeCell ref="AT191:BB191"/>
    <mergeCell ref="BC189:BJ189"/>
    <mergeCell ref="BK189:BT189"/>
    <mergeCell ref="F190:M190"/>
    <mergeCell ref="N190:U190"/>
    <mergeCell ref="V190:AC190"/>
    <mergeCell ref="AD190:AK190"/>
    <mergeCell ref="AL190:AS190"/>
    <mergeCell ref="AT190:BB190"/>
    <mergeCell ref="BC190:BJ190"/>
    <mergeCell ref="BK190:BT190"/>
    <mergeCell ref="F189:M189"/>
    <mergeCell ref="N189:U189"/>
    <mergeCell ref="V189:AC189"/>
    <mergeCell ref="AD189:AK189"/>
    <mergeCell ref="AL189:AS189"/>
    <mergeCell ref="AT189:BB189"/>
    <mergeCell ref="BC187:BJ187"/>
    <mergeCell ref="BK187:BT187"/>
    <mergeCell ref="F188:M188"/>
    <mergeCell ref="N188:U188"/>
    <mergeCell ref="V188:AC188"/>
    <mergeCell ref="AD188:AK188"/>
    <mergeCell ref="AL188:AS188"/>
    <mergeCell ref="AT188:BB188"/>
    <mergeCell ref="BC188:BJ188"/>
    <mergeCell ref="BK188:BT188"/>
    <mergeCell ref="F187:M187"/>
    <mergeCell ref="N187:U187"/>
    <mergeCell ref="V187:AC187"/>
    <mergeCell ref="AD187:AK187"/>
    <mergeCell ref="AL187:AS187"/>
    <mergeCell ref="AT187:BB187"/>
    <mergeCell ref="BC185:BJ185"/>
    <mergeCell ref="BK185:BT185"/>
    <mergeCell ref="F186:M186"/>
    <mergeCell ref="N186:U186"/>
    <mergeCell ref="V186:AC186"/>
    <mergeCell ref="AD186:AK186"/>
    <mergeCell ref="AL186:AS186"/>
    <mergeCell ref="AT186:BB186"/>
    <mergeCell ref="BC186:BJ186"/>
    <mergeCell ref="BK186:BT186"/>
    <mergeCell ref="F185:M185"/>
    <mergeCell ref="N185:U185"/>
    <mergeCell ref="V185:AC185"/>
    <mergeCell ref="AD185:AK185"/>
    <mergeCell ref="AL185:AS185"/>
    <mergeCell ref="AT185:BB185"/>
    <mergeCell ref="BC183:BJ183"/>
    <mergeCell ref="BK183:BT183"/>
    <mergeCell ref="F184:M184"/>
    <mergeCell ref="N184:U184"/>
    <mergeCell ref="V184:AC184"/>
    <mergeCell ref="AD184:AK184"/>
    <mergeCell ref="AL184:AS184"/>
    <mergeCell ref="AT184:BB184"/>
    <mergeCell ref="BC184:BJ184"/>
    <mergeCell ref="BK184:BT184"/>
    <mergeCell ref="F183:M183"/>
    <mergeCell ref="N183:U183"/>
    <mergeCell ref="V183:AC183"/>
    <mergeCell ref="AD183:AK183"/>
    <mergeCell ref="AL183:AS183"/>
    <mergeCell ref="AT183:BB183"/>
    <mergeCell ref="BC181:BJ181"/>
    <mergeCell ref="BK181:BT181"/>
    <mergeCell ref="F182:M182"/>
    <mergeCell ref="N182:U182"/>
    <mergeCell ref="V182:AC182"/>
    <mergeCell ref="AD182:AK182"/>
    <mergeCell ref="AL182:AS182"/>
    <mergeCell ref="AT182:BB182"/>
    <mergeCell ref="BC182:BJ182"/>
    <mergeCell ref="BK182:BT182"/>
    <mergeCell ref="F181:M181"/>
    <mergeCell ref="N181:U181"/>
    <mergeCell ref="V181:AC181"/>
    <mergeCell ref="AD181:AK181"/>
    <mergeCell ref="AL181:AS181"/>
    <mergeCell ref="AT181:BB181"/>
    <mergeCell ref="BC179:BJ179"/>
    <mergeCell ref="BK179:BT179"/>
    <mergeCell ref="F180:M180"/>
    <mergeCell ref="N180:U180"/>
    <mergeCell ref="V180:AC180"/>
    <mergeCell ref="AD180:AK180"/>
    <mergeCell ref="AL180:AS180"/>
    <mergeCell ref="AT180:BB180"/>
    <mergeCell ref="BC180:BJ180"/>
    <mergeCell ref="BK180:BT180"/>
    <mergeCell ref="F179:M179"/>
    <mergeCell ref="N179:U179"/>
    <mergeCell ref="V179:AC179"/>
    <mergeCell ref="AD179:AK179"/>
    <mergeCell ref="AL179:AS179"/>
    <mergeCell ref="AT179:BB179"/>
    <mergeCell ref="BC177:BJ177"/>
    <mergeCell ref="BK177:BT177"/>
    <mergeCell ref="F178:M178"/>
    <mergeCell ref="N178:U178"/>
    <mergeCell ref="V178:AC178"/>
    <mergeCell ref="AD178:AK178"/>
    <mergeCell ref="AL178:AS178"/>
    <mergeCell ref="AT178:BB178"/>
    <mergeCell ref="BC178:BJ178"/>
    <mergeCell ref="BK178:BT178"/>
    <mergeCell ref="F177:M177"/>
    <mergeCell ref="N177:U177"/>
    <mergeCell ref="V177:AC177"/>
    <mergeCell ref="AD177:AK177"/>
    <mergeCell ref="AL177:AS177"/>
    <mergeCell ref="AT177:BB177"/>
    <mergeCell ref="BC175:BJ175"/>
    <mergeCell ref="BK175:BT175"/>
    <mergeCell ref="F176:M176"/>
    <mergeCell ref="N176:U176"/>
    <mergeCell ref="V176:AC176"/>
    <mergeCell ref="AD176:AK176"/>
    <mergeCell ref="AL176:AS176"/>
    <mergeCell ref="AT176:BB176"/>
    <mergeCell ref="BC176:BJ176"/>
    <mergeCell ref="BK176:BT176"/>
    <mergeCell ref="F175:M175"/>
    <mergeCell ref="N175:U175"/>
    <mergeCell ref="V175:AC175"/>
    <mergeCell ref="AD175:AK175"/>
    <mergeCell ref="AL175:AS175"/>
    <mergeCell ref="AT175:BB175"/>
    <mergeCell ref="BC173:BJ173"/>
    <mergeCell ref="BK173:BT173"/>
    <mergeCell ref="F174:M174"/>
    <mergeCell ref="N174:U174"/>
    <mergeCell ref="V174:AC174"/>
    <mergeCell ref="AD174:AK174"/>
    <mergeCell ref="AL174:AS174"/>
    <mergeCell ref="AT174:BB174"/>
    <mergeCell ref="BC174:BJ174"/>
    <mergeCell ref="BK174:BT174"/>
    <mergeCell ref="F173:M173"/>
    <mergeCell ref="N173:U173"/>
    <mergeCell ref="V173:AC173"/>
    <mergeCell ref="AD173:AK173"/>
    <mergeCell ref="AL173:AS173"/>
    <mergeCell ref="AT173:BB173"/>
    <mergeCell ref="BC171:BJ171"/>
    <mergeCell ref="BK171:BT171"/>
    <mergeCell ref="F172:M172"/>
    <mergeCell ref="N172:U172"/>
    <mergeCell ref="V172:AC172"/>
    <mergeCell ref="AD172:AK172"/>
    <mergeCell ref="AL172:AS172"/>
    <mergeCell ref="AT172:BB172"/>
    <mergeCell ref="BC172:BJ172"/>
    <mergeCell ref="BK172:BT172"/>
    <mergeCell ref="F171:M171"/>
    <mergeCell ref="N171:U171"/>
    <mergeCell ref="V171:AC171"/>
    <mergeCell ref="AD171:AK171"/>
    <mergeCell ref="AL171:AS171"/>
    <mergeCell ref="AT171:BB171"/>
    <mergeCell ref="BC169:BJ169"/>
    <mergeCell ref="BK169:BT169"/>
    <mergeCell ref="F170:M170"/>
    <mergeCell ref="N170:U170"/>
    <mergeCell ref="V170:AC170"/>
    <mergeCell ref="AD170:AK170"/>
    <mergeCell ref="AL170:AS170"/>
    <mergeCell ref="AT170:BB170"/>
    <mergeCell ref="BC170:BJ170"/>
    <mergeCell ref="BK170:BT170"/>
    <mergeCell ref="F169:M169"/>
    <mergeCell ref="N169:U169"/>
    <mergeCell ref="V169:AC169"/>
    <mergeCell ref="AD169:AK169"/>
    <mergeCell ref="AL169:AS169"/>
    <mergeCell ref="AT169:BB169"/>
    <mergeCell ref="BC167:BJ167"/>
    <mergeCell ref="BK167:BT167"/>
    <mergeCell ref="F168:M168"/>
    <mergeCell ref="N168:U168"/>
    <mergeCell ref="V168:AC168"/>
    <mergeCell ref="AD168:AK168"/>
    <mergeCell ref="AL168:AS168"/>
    <mergeCell ref="AT168:BB168"/>
    <mergeCell ref="BC168:BJ168"/>
    <mergeCell ref="BK168:BT168"/>
    <mergeCell ref="F167:M167"/>
    <mergeCell ref="N167:U167"/>
    <mergeCell ref="V167:AC167"/>
    <mergeCell ref="AD167:AK167"/>
    <mergeCell ref="AL167:AS167"/>
    <mergeCell ref="AT167:BB167"/>
    <mergeCell ref="BC165:BJ165"/>
    <mergeCell ref="BK165:BT165"/>
    <mergeCell ref="F166:M166"/>
    <mergeCell ref="N166:U166"/>
    <mergeCell ref="V166:AC166"/>
    <mergeCell ref="AD166:AK166"/>
    <mergeCell ref="AL166:AS166"/>
    <mergeCell ref="AT166:BB166"/>
    <mergeCell ref="BC166:BJ166"/>
    <mergeCell ref="BK166:BT166"/>
    <mergeCell ref="F165:M165"/>
    <mergeCell ref="N165:U165"/>
    <mergeCell ref="V165:AC165"/>
    <mergeCell ref="AD165:AK165"/>
    <mergeCell ref="AL165:AS165"/>
    <mergeCell ref="AT165:BB165"/>
    <mergeCell ref="BC163:BJ163"/>
    <mergeCell ref="BK163:BT163"/>
    <mergeCell ref="F164:M164"/>
    <mergeCell ref="N164:U164"/>
    <mergeCell ref="V164:AC164"/>
    <mergeCell ref="AD164:AK164"/>
    <mergeCell ref="AL164:AS164"/>
    <mergeCell ref="AT164:BB164"/>
    <mergeCell ref="BC164:BJ164"/>
    <mergeCell ref="BK164:BT164"/>
    <mergeCell ref="F163:M163"/>
    <mergeCell ref="N163:U163"/>
    <mergeCell ref="V163:AC163"/>
    <mergeCell ref="AD163:AK163"/>
    <mergeCell ref="AL163:AS163"/>
    <mergeCell ref="AT163:BB163"/>
    <mergeCell ref="BC161:BJ161"/>
    <mergeCell ref="BK161:BT161"/>
    <mergeCell ref="F162:M162"/>
    <mergeCell ref="N162:U162"/>
    <mergeCell ref="V162:AC162"/>
    <mergeCell ref="AD162:AK162"/>
    <mergeCell ref="AL162:AS162"/>
    <mergeCell ref="AT162:BB162"/>
    <mergeCell ref="BC162:BJ162"/>
    <mergeCell ref="BK162:BT162"/>
    <mergeCell ref="F161:M161"/>
    <mergeCell ref="N161:U161"/>
    <mergeCell ref="V161:AC161"/>
    <mergeCell ref="AD161:AK161"/>
    <mergeCell ref="AL161:AS161"/>
    <mergeCell ref="AT161:BB161"/>
    <mergeCell ref="BC159:BJ159"/>
    <mergeCell ref="BK159:BT159"/>
    <mergeCell ref="F160:M160"/>
    <mergeCell ref="N160:U160"/>
    <mergeCell ref="V160:AC160"/>
    <mergeCell ref="AD160:AK160"/>
    <mergeCell ref="AL160:AS160"/>
    <mergeCell ref="AT160:BB160"/>
    <mergeCell ref="BC160:BJ160"/>
    <mergeCell ref="BK160:BT160"/>
    <mergeCell ref="F159:M159"/>
    <mergeCell ref="N159:U159"/>
    <mergeCell ref="V159:AC159"/>
    <mergeCell ref="AD159:AK159"/>
    <mergeCell ref="AL159:AS159"/>
    <mergeCell ref="AT159:BB159"/>
    <mergeCell ref="BC157:BJ157"/>
    <mergeCell ref="BK157:BT157"/>
    <mergeCell ref="F158:M158"/>
    <mergeCell ref="N158:U158"/>
    <mergeCell ref="V158:AC158"/>
    <mergeCell ref="AD158:AK158"/>
    <mergeCell ref="AL158:AS158"/>
    <mergeCell ref="AT158:BB158"/>
    <mergeCell ref="BC158:BJ158"/>
    <mergeCell ref="BK158:BT158"/>
    <mergeCell ref="F157:M157"/>
    <mergeCell ref="N157:U157"/>
    <mergeCell ref="V157:AC157"/>
    <mergeCell ref="AD157:AK157"/>
    <mergeCell ref="AL157:AS157"/>
    <mergeCell ref="AT157:BB157"/>
    <mergeCell ref="BC155:BJ155"/>
    <mergeCell ref="BK155:BT155"/>
    <mergeCell ref="F156:M156"/>
    <mergeCell ref="N156:U156"/>
    <mergeCell ref="V156:AC156"/>
    <mergeCell ref="AD156:AK156"/>
    <mergeCell ref="AL156:AS156"/>
    <mergeCell ref="AT156:BB156"/>
    <mergeCell ref="BC156:BJ156"/>
    <mergeCell ref="BK156:BT156"/>
    <mergeCell ref="F155:M155"/>
    <mergeCell ref="N155:U155"/>
    <mergeCell ref="V155:AC155"/>
    <mergeCell ref="AD155:AK155"/>
    <mergeCell ref="AL155:AS155"/>
    <mergeCell ref="AT155:BB155"/>
    <mergeCell ref="BC153:BJ153"/>
    <mergeCell ref="BK153:BT153"/>
    <mergeCell ref="F154:M154"/>
    <mergeCell ref="N154:U154"/>
    <mergeCell ref="V154:AC154"/>
    <mergeCell ref="AD154:AK154"/>
    <mergeCell ref="AL154:AS154"/>
    <mergeCell ref="AT154:BB154"/>
    <mergeCell ref="BC154:BJ154"/>
    <mergeCell ref="BK154:BT154"/>
    <mergeCell ref="F153:M153"/>
    <mergeCell ref="N153:U153"/>
    <mergeCell ref="V153:AC153"/>
    <mergeCell ref="AD153:AK153"/>
    <mergeCell ref="AL153:AS153"/>
    <mergeCell ref="AT153:BB153"/>
    <mergeCell ref="BC151:BJ151"/>
    <mergeCell ref="BK151:BT151"/>
    <mergeCell ref="F152:M152"/>
    <mergeCell ref="N152:U152"/>
    <mergeCell ref="V152:AC152"/>
    <mergeCell ref="AD152:AK152"/>
    <mergeCell ref="AL152:AS152"/>
    <mergeCell ref="AT152:BB152"/>
    <mergeCell ref="BC152:BJ152"/>
    <mergeCell ref="BK152:BT152"/>
    <mergeCell ref="F151:M151"/>
    <mergeCell ref="N151:U151"/>
    <mergeCell ref="V151:AC151"/>
    <mergeCell ref="AD151:AK151"/>
    <mergeCell ref="AL151:AS151"/>
    <mergeCell ref="AT151:BB151"/>
    <mergeCell ref="BC149:BJ149"/>
    <mergeCell ref="BK149:BT149"/>
    <mergeCell ref="F150:M150"/>
    <mergeCell ref="N150:U150"/>
    <mergeCell ref="V150:AC150"/>
    <mergeCell ref="AD150:AK150"/>
    <mergeCell ref="AL150:AS150"/>
    <mergeCell ref="AT150:BB150"/>
    <mergeCell ref="BC150:BJ150"/>
    <mergeCell ref="BK150:BT150"/>
    <mergeCell ref="F149:M149"/>
    <mergeCell ref="N149:U149"/>
    <mergeCell ref="V149:AC149"/>
    <mergeCell ref="AD149:AK149"/>
    <mergeCell ref="AL149:AS149"/>
    <mergeCell ref="AT149:BB149"/>
    <mergeCell ref="BC147:BJ147"/>
    <mergeCell ref="BK147:BT147"/>
    <mergeCell ref="F148:M148"/>
    <mergeCell ref="N148:U148"/>
    <mergeCell ref="V148:AC148"/>
    <mergeCell ref="AD148:AK148"/>
    <mergeCell ref="AL148:AS148"/>
    <mergeCell ref="AT148:BB148"/>
    <mergeCell ref="BC148:BJ148"/>
    <mergeCell ref="BK148:BT148"/>
    <mergeCell ref="F147:M147"/>
    <mergeCell ref="N147:U147"/>
    <mergeCell ref="V147:AC147"/>
    <mergeCell ref="AD147:AK147"/>
    <mergeCell ref="AL147:AS147"/>
    <mergeCell ref="AT147:BB147"/>
    <mergeCell ref="BC145:BJ145"/>
    <mergeCell ref="BK145:BT145"/>
    <mergeCell ref="F146:M146"/>
    <mergeCell ref="N146:U146"/>
    <mergeCell ref="V146:AC146"/>
    <mergeCell ref="AD146:AK146"/>
    <mergeCell ref="AL146:AS146"/>
    <mergeCell ref="AT146:BB146"/>
    <mergeCell ref="BC146:BJ146"/>
    <mergeCell ref="BK146:BT146"/>
    <mergeCell ref="F145:M145"/>
    <mergeCell ref="N145:U145"/>
    <mergeCell ref="V145:AC145"/>
    <mergeCell ref="AD145:AK145"/>
    <mergeCell ref="AL145:AS145"/>
    <mergeCell ref="AT145:BB145"/>
    <mergeCell ref="BC143:BJ143"/>
    <mergeCell ref="BK143:BT143"/>
    <mergeCell ref="F144:M144"/>
    <mergeCell ref="N144:U144"/>
    <mergeCell ref="V144:AC144"/>
    <mergeCell ref="AD144:AK144"/>
    <mergeCell ref="AL144:AS144"/>
    <mergeCell ref="AT144:BB144"/>
    <mergeCell ref="BC144:BJ144"/>
    <mergeCell ref="BK144:BT144"/>
    <mergeCell ref="F143:M143"/>
    <mergeCell ref="N143:U143"/>
    <mergeCell ref="V143:AC143"/>
    <mergeCell ref="AD143:AK143"/>
    <mergeCell ref="AL143:AS143"/>
    <mergeCell ref="AT143:BB143"/>
    <mergeCell ref="BC141:BJ141"/>
    <mergeCell ref="BK141:BT141"/>
    <mergeCell ref="F142:M142"/>
    <mergeCell ref="N142:U142"/>
    <mergeCell ref="V142:AC142"/>
    <mergeCell ref="AD142:AK142"/>
    <mergeCell ref="AL142:AS142"/>
    <mergeCell ref="AT142:BB142"/>
    <mergeCell ref="BC142:BJ142"/>
    <mergeCell ref="BK142:BT142"/>
    <mergeCell ref="F141:M141"/>
    <mergeCell ref="N141:U141"/>
    <mergeCell ref="V141:AC141"/>
    <mergeCell ref="AD141:AK141"/>
    <mergeCell ref="AL141:AS141"/>
    <mergeCell ref="AT141:BB141"/>
    <mergeCell ref="BC139:BJ139"/>
    <mergeCell ref="BK139:BT139"/>
    <mergeCell ref="F140:M140"/>
    <mergeCell ref="N140:U140"/>
    <mergeCell ref="V140:AC140"/>
    <mergeCell ref="AD140:AK140"/>
    <mergeCell ref="AL140:AS140"/>
    <mergeCell ref="AT140:BB140"/>
    <mergeCell ref="BC140:BJ140"/>
    <mergeCell ref="BK140:BT140"/>
    <mergeCell ref="F139:M139"/>
    <mergeCell ref="N139:U139"/>
    <mergeCell ref="V139:AC139"/>
    <mergeCell ref="AD139:AK139"/>
    <mergeCell ref="AL139:AS139"/>
    <mergeCell ref="AT139:BB139"/>
    <mergeCell ref="BC137:BJ137"/>
    <mergeCell ref="BK137:BT137"/>
    <mergeCell ref="F138:M138"/>
    <mergeCell ref="N138:U138"/>
    <mergeCell ref="V138:AC138"/>
    <mergeCell ref="AD138:AK138"/>
    <mergeCell ref="AL138:AS138"/>
    <mergeCell ref="AT138:BB138"/>
    <mergeCell ref="BC138:BJ138"/>
    <mergeCell ref="BK138:BT138"/>
    <mergeCell ref="F137:M137"/>
    <mergeCell ref="N137:U137"/>
    <mergeCell ref="V137:AC137"/>
    <mergeCell ref="AD137:AK137"/>
    <mergeCell ref="AL137:AS137"/>
    <mergeCell ref="AT137:BB137"/>
    <mergeCell ref="BC135:BJ135"/>
    <mergeCell ref="BK135:BT135"/>
    <mergeCell ref="F136:M136"/>
    <mergeCell ref="N136:U136"/>
    <mergeCell ref="V136:AC136"/>
    <mergeCell ref="AD136:AK136"/>
    <mergeCell ref="AL136:AS136"/>
    <mergeCell ref="AT136:BB136"/>
    <mergeCell ref="BC136:BJ136"/>
    <mergeCell ref="BK136:BT136"/>
    <mergeCell ref="F135:M135"/>
    <mergeCell ref="N135:U135"/>
    <mergeCell ref="V135:AC135"/>
    <mergeCell ref="AD135:AK135"/>
    <mergeCell ref="AL135:AS135"/>
    <mergeCell ref="AT135:BB135"/>
    <mergeCell ref="BC133:BJ133"/>
    <mergeCell ref="BK133:BT133"/>
    <mergeCell ref="F134:M134"/>
    <mergeCell ref="N134:U134"/>
    <mergeCell ref="V134:AC134"/>
    <mergeCell ref="AD134:AK134"/>
    <mergeCell ref="AL134:AS134"/>
    <mergeCell ref="AT134:BB134"/>
    <mergeCell ref="BC134:BJ134"/>
    <mergeCell ref="BK134:BT134"/>
    <mergeCell ref="F133:M133"/>
    <mergeCell ref="N133:U133"/>
    <mergeCell ref="V133:AC133"/>
    <mergeCell ref="AD133:AK133"/>
    <mergeCell ref="AL133:AS133"/>
    <mergeCell ref="AT133:BB133"/>
    <mergeCell ref="BC131:BJ131"/>
    <mergeCell ref="BK131:BT131"/>
    <mergeCell ref="F132:M132"/>
    <mergeCell ref="N132:U132"/>
    <mergeCell ref="V132:AC132"/>
    <mergeCell ref="AD132:AK132"/>
    <mergeCell ref="AL132:AS132"/>
    <mergeCell ref="AT132:BB132"/>
    <mergeCell ref="BC132:BJ132"/>
    <mergeCell ref="BK132:BT132"/>
    <mergeCell ref="F131:M131"/>
    <mergeCell ref="N131:U131"/>
    <mergeCell ref="V131:AC131"/>
    <mergeCell ref="AD131:AK131"/>
    <mergeCell ref="AL131:AS131"/>
    <mergeCell ref="AT131:BB131"/>
    <mergeCell ref="BC129:BJ129"/>
    <mergeCell ref="BK129:BT129"/>
    <mergeCell ref="F130:M130"/>
    <mergeCell ref="N130:U130"/>
    <mergeCell ref="V130:AC130"/>
    <mergeCell ref="AD130:AK130"/>
    <mergeCell ref="AL130:AS130"/>
    <mergeCell ref="AT130:BB130"/>
    <mergeCell ref="BC130:BJ130"/>
    <mergeCell ref="BK130:BT130"/>
    <mergeCell ref="F129:M129"/>
    <mergeCell ref="N129:U129"/>
    <mergeCell ref="V129:AC129"/>
    <mergeCell ref="AD129:AK129"/>
    <mergeCell ref="AL129:AS129"/>
    <mergeCell ref="AT129:BB129"/>
    <mergeCell ref="BC127:BJ127"/>
    <mergeCell ref="BK127:BT127"/>
    <mergeCell ref="F128:M128"/>
    <mergeCell ref="N128:U128"/>
    <mergeCell ref="V128:AC128"/>
    <mergeCell ref="AD128:AK128"/>
    <mergeCell ref="AL128:AS128"/>
    <mergeCell ref="AT128:BB128"/>
    <mergeCell ref="BC128:BJ128"/>
    <mergeCell ref="BK128:BT128"/>
    <mergeCell ref="F127:M127"/>
    <mergeCell ref="N127:U127"/>
    <mergeCell ref="V127:AC127"/>
    <mergeCell ref="AD127:AK127"/>
    <mergeCell ref="AL127:AS127"/>
    <mergeCell ref="AT127:BB127"/>
    <mergeCell ref="BC125:BJ125"/>
    <mergeCell ref="BK125:BT125"/>
    <mergeCell ref="F126:M126"/>
    <mergeCell ref="N126:U126"/>
    <mergeCell ref="V126:AC126"/>
    <mergeCell ref="AD126:AK126"/>
    <mergeCell ref="AL126:AS126"/>
    <mergeCell ref="AT126:BB126"/>
    <mergeCell ref="BC126:BJ126"/>
    <mergeCell ref="BK126:BT126"/>
    <mergeCell ref="F125:M125"/>
    <mergeCell ref="N125:U125"/>
    <mergeCell ref="V125:AC125"/>
    <mergeCell ref="AD125:AK125"/>
    <mergeCell ref="AL125:AS125"/>
    <mergeCell ref="AT125:BB125"/>
    <mergeCell ref="BC123:BJ123"/>
    <mergeCell ref="BK123:BT123"/>
    <mergeCell ref="F124:M124"/>
    <mergeCell ref="N124:U124"/>
    <mergeCell ref="V124:AC124"/>
    <mergeCell ref="AD124:AK124"/>
    <mergeCell ref="AL124:AS124"/>
    <mergeCell ref="AT124:BB124"/>
    <mergeCell ref="BC124:BJ124"/>
    <mergeCell ref="BK124:BT124"/>
    <mergeCell ref="F123:M123"/>
    <mergeCell ref="N123:U123"/>
    <mergeCell ref="V123:AC123"/>
    <mergeCell ref="AD123:AK123"/>
    <mergeCell ref="AL123:AS123"/>
    <mergeCell ref="AT123:BB123"/>
    <mergeCell ref="BC121:BJ121"/>
    <mergeCell ref="BK121:BT121"/>
    <mergeCell ref="F122:M122"/>
    <mergeCell ref="N122:U122"/>
    <mergeCell ref="V122:AC122"/>
    <mergeCell ref="AD122:AK122"/>
    <mergeCell ref="AL122:AS122"/>
    <mergeCell ref="AT122:BB122"/>
    <mergeCell ref="BC122:BJ122"/>
    <mergeCell ref="BK122:BT122"/>
    <mergeCell ref="F121:M121"/>
    <mergeCell ref="N121:U121"/>
    <mergeCell ref="V121:AC121"/>
    <mergeCell ref="AD121:AK121"/>
    <mergeCell ref="AL121:AS121"/>
    <mergeCell ref="AT121:BB121"/>
    <mergeCell ref="BC119:BJ119"/>
    <mergeCell ref="BK119:BT119"/>
    <mergeCell ref="F120:M120"/>
    <mergeCell ref="N120:U120"/>
    <mergeCell ref="V120:AC120"/>
    <mergeCell ref="AD120:AK120"/>
    <mergeCell ref="AL120:AS120"/>
    <mergeCell ref="AT120:BB120"/>
    <mergeCell ref="BC120:BJ120"/>
    <mergeCell ref="BK120:BT120"/>
    <mergeCell ref="F119:M119"/>
    <mergeCell ref="N119:U119"/>
    <mergeCell ref="V119:AC119"/>
    <mergeCell ref="AD119:AK119"/>
    <mergeCell ref="AL119:AS119"/>
    <mergeCell ref="AT119:BB119"/>
    <mergeCell ref="BC117:BJ117"/>
    <mergeCell ref="BK117:BT117"/>
    <mergeCell ref="F118:M118"/>
    <mergeCell ref="N118:U118"/>
    <mergeCell ref="V118:AC118"/>
    <mergeCell ref="AD118:AK118"/>
    <mergeCell ref="AL118:AS118"/>
    <mergeCell ref="AT118:BB118"/>
    <mergeCell ref="BC118:BJ118"/>
    <mergeCell ref="BK118:BT118"/>
    <mergeCell ref="F117:M117"/>
    <mergeCell ref="N117:U117"/>
    <mergeCell ref="V117:AC117"/>
    <mergeCell ref="AD117:AK117"/>
    <mergeCell ref="AL117:AS117"/>
    <mergeCell ref="AT117:BB117"/>
    <mergeCell ref="BC115:BJ115"/>
    <mergeCell ref="BK115:BT115"/>
    <mergeCell ref="F116:M116"/>
    <mergeCell ref="N116:U116"/>
    <mergeCell ref="V116:AC116"/>
    <mergeCell ref="AD116:AK116"/>
    <mergeCell ref="AL116:AS116"/>
    <mergeCell ref="AT116:BB116"/>
    <mergeCell ref="BC116:BJ116"/>
    <mergeCell ref="BK116:BT116"/>
    <mergeCell ref="F115:M115"/>
    <mergeCell ref="N115:U115"/>
    <mergeCell ref="V115:AC115"/>
    <mergeCell ref="AD115:AK115"/>
    <mergeCell ref="AL115:AS115"/>
    <mergeCell ref="AT115:BB115"/>
    <mergeCell ref="BC113:BJ113"/>
    <mergeCell ref="BK113:BT113"/>
    <mergeCell ref="F114:M114"/>
    <mergeCell ref="N114:U114"/>
    <mergeCell ref="V114:AC114"/>
    <mergeCell ref="AD114:AK114"/>
    <mergeCell ref="AL114:AS114"/>
    <mergeCell ref="AT114:BB114"/>
    <mergeCell ref="BC114:BJ114"/>
    <mergeCell ref="BK114:BT114"/>
    <mergeCell ref="F113:M113"/>
    <mergeCell ref="N113:U113"/>
    <mergeCell ref="V113:AC113"/>
    <mergeCell ref="AD113:AK113"/>
    <mergeCell ref="AL113:AS113"/>
    <mergeCell ref="AT113:BB113"/>
    <mergeCell ref="BC111:BJ111"/>
    <mergeCell ref="BK111:BT111"/>
    <mergeCell ref="F112:M112"/>
    <mergeCell ref="N112:U112"/>
    <mergeCell ref="V112:AC112"/>
    <mergeCell ref="AD112:AK112"/>
    <mergeCell ref="AL112:AS112"/>
    <mergeCell ref="AT112:BB112"/>
    <mergeCell ref="BC112:BJ112"/>
    <mergeCell ref="BK112:BT112"/>
    <mergeCell ref="F111:M111"/>
    <mergeCell ref="N111:U111"/>
    <mergeCell ref="V111:AC111"/>
    <mergeCell ref="AD111:AK111"/>
    <mergeCell ref="AL111:AS111"/>
    <mergeCell ref="AT111:BB111"/>
    <mergeCell ref="BC109:BJ109"/>
    <mergeCell ref="BK109:BT109"/>
    <mergeCell ref="F110:M110"/>
    <mergeCell ref="N110:U110"/>
    <mergeCell ref="V110:AC110"/>
    <mergeCell ref="AD110:AK110"/>
    <mergeCell ref="AL110:AS110"/>
    <mergeCell ref="AT110:BB110"/>
    <mergeCell ref="BC110:BJ110"/>
    <mergeCell ref="BK110:BT110"/>
    <mergeCell ref="F109:M109"/>
    <mergeCell ref="N109:U109"/>
    <mergeCell ref="V109:AC109"/>
    <mergeCell ref="AD109:AK109"/>
    <mergeCell ref="AL109:AS109"/>
    <mergeCell ref="AT109:BB109"/>
    <mergeCell ref="BC107:BJ107"/>
    <mergeCell ref="BK107:BT107"/>
    <mergeCell ref="F108:M108"/>
    <mergeCell ref="N108:U108"/>
    <mergeCell ref="V108:AC108"/>
    <mergeCell ref="AD108:AK108"/>
    <mergeCell ref="AL108:AS108"/>
    <mergeCell ref="AT108:BB108"/>
    <mergeCell ref="BC108:BJ108"/>
    <mergeCell ref="BK108:BT108"/>
    <mergeCell ref="F107:M107"/>
    <mergeCell ref="N107:U107"/>
    <mergeCell ref="V107:AC107"/>
    <mergeCell ref="AD107:AK107"/>
    <mergeCell ref="AL107:AS107"/>
    <mergeCell ref="AT107:BB107"/>
    <mergeCell ref="BC105:BJ105"/>
    <mergeCell ref="BK105:BT105"/>
    <mergeCell ref="F106:M106"/>
    <mergeCell ref="N106:U106"/>
    <mergeCell ref="V106:AC106"/>
    <mergeCell ref="AD106:AK106"/>
    <mergeCell ref="AL106:AS106"/>
    <mergeCell ref="AT106:BB106"/>
    <mergeCell ref="BC106:BJ106"/>
    <mergeCell ref="BK106:BT106"/>
    <mergeCell ref="F105:M105"/>
    <mergeCell ref="N105:U105"/>
    <mergeCell ref="V105:AC105"/>
    <mergeCell ref="AD105:AK105"/>
    <mergeCell ref="AL105:AS105"/>
    <mergeCell ref="AT105:BB105"/>
    <mergeCell ref="BC103:BJ103"/>
    <mergeCell ref="BK103:BT103"/>
    <mergeCell ref="F104:M104"/>
    <mergeCell ref="N104:U104"/>
    <mergeCell ref="V104:AC104"/>
    <mergeCell ref="AD104:AK104"/>
    <mergeCell ref="AL104:AS104"/>
    <mergeCell ref="AT104:BB104"/>
    <mergeCell ref="BC104:BJ104"/>
    <mergeCell ref="BK104:BT104"/>
    <mergeCell ref="F103:M103"/>
    <mergeCell ref="N103:U103"/>
    <mergeCell ref="V103:AC103"/>
    <mergeCell ref="AD103:AK103"/>
    <mergeCell ref="AL103:AS103"/>
    <mergeCell ref="AT103:BB103"/>
    <mergeCell ref="BC101:BJ101"/>
    <mergeCell ref="BK101:BT101"/>
    <mergeCell ref="F102:M102"/>
    <mergeCell ref="N102:U102"/>
    <mergeCell ref="V102:AC102"/>
    <mergeCell ref="AD102:AK102"/>
    <mergeCell ref="AL102:AS102"/>
    <mergeCell ref="AT102:BB102"/>
    <mergeCell ref="BC102:BJ102"/>
    <mergeCell ref="BK102:BT102"/>
    <mergeCell ref="F101:M101"/>
    <mergeCell ref="N101:U101"/>
    <mergeCell ref="V101:AC101"/>
    <mergeCell ref="AD101:AK101"/>
    <mergeCell ref="AL101:AS101"/>
    <mergeCell ref="AT101:BB101"/>
    <mergeCell ref="BC99:BJ99"/>
    <mergeCell ref="BK99:BT99"/>
    <mergeCell ref="F100:M100"/>
    <mergeCell ref="N100:U100"/>
    <mergeCell ref="V100:AC100"/>
    <mergeCell ref="AD100:AK100"/>
    <mergeCell ref="AL100:AS100"/>
    <mergeCell ref="AT100:BB100"/>
    <mergeCell ref="BC100:BJ100"/>
    <mergeCell ref="BK100:BT100"/>
    <mergeCell ref="F99:M99"/>
    <mergeCell ref="N99:U99"/>
    <mergeCell ref="V99:AC99"/>
    <mergeCell ref="AD99:AK99"/>
    <mergeCell ref="AL99:AS99"/>
    <mergeCell ref="AT99:BB99"/>
    <mergeCell ref="BC97:BJ97"/>
    <mergeCell ref="BK97:BT97"/>
    <mergeCell ref="F98:M98"/>
    <mergeCell ref="N98:U98"/>
    <mergeCell ref="V98:AC98"/>
    <mergeCell ref="AD98:AK98"/>
    <mergeCell ref="AL98:AS98"/>
    <mergeCell ref="AT98:BB98"/>
    <mergeCell ref="BC98:BJ98"/>
    <mergeCell ref="BK98:BT98"/>
    <mergeCell ref="F97:M97"/>
    <mergeCell ref="N97:U97"/>
    <mergeCell ref="V97:AC97"/>
    <mergeCell ref="AD97:AK97"/>
    <mergeCell ref="AL97:AS97"/>
    <mergeCell ref="AT97:BB97"/>
    <mergeCell ref="BC95:BJ95"/>
    <mergeCell ref="BK95:BT95"/>
    <mergeCell ref="F96:M96"/>
    <mergeCell ref="N96:U96"/>
    <mergeCell ref="V96:AC96"/>
    <mergeCell ref="AD96:AK96"/>
    <mergeCell ref="AL96:AS96"/>
    <mergeCell ref="AT96:BB96"/>
    <mergeCell ref="BC96:BJ96"/>
    <mergeCell ref="BK96:BT96"/>
    <mergeCell ref="F95:M95"/>
    <mergeCell ref="N95:U95"/>
    <mergeCell ref="V95:AC95"/>
    <mergeCell ref="AD95:AK95"/>
    <mergeCell ref="AL95:AS95"/>
    <mergeCell ref="AT95:BB95"/>
    <mergeCell ref="BC93:BJ93"/>
    <mergeCell ref="BK93:BT93"/>
    <mergeCell ref="F94:M94"/>
    <mergeCell ref="N94:U94"/>
    <mergeCell ref="V94:AC94"/>
    <mergeCell ref="AD94:AK94"/>
    <mergeCell ref="AL94:AS94"/>
    <mergeCell ref="AT94:BB94"/>
    <mergeCell ref="BC94:BJ94"/>
    <mergeCell ref="BK94:BT94"/>
    <mergeCell ref="F93:M93"/>
    <mergeCell ref="N93:U93"/>
    <mergeCell ref="V93:AC93"/>
    <mergeCell ref="AD93:AK93"/>
    <mergeCell ref="AL93:AS93"/>
    <mergeCell ref="AT93:BB93"/>
    <mergeCell ref="BC91:BJ91"/>
    <mergeCell ref="BK91:BT91"/>
    <mergeCell ref="F92:M92"/>
    <mergeCell ref="N92:U92"/>
    <mergeCell ref="V92:AC92"/>
    <mergeCell ref="AD92:AK92"/>
    <mergeCell ref="AL92:AS92"/>
    <mergeCell ref="AT92:BB92"/>
    <mergeCell ref="BC92:BJ92"/>
    <mergeCell ref="BK92:BT92"/>
    <mergeCell ref="F91:M91"/>
    <mergeCell ref="N91:U91"/>
    <mergeCell ref="V91:AC91"/>
    <mergeCell ref="AD91:AK91"/>
    <mergeCell ref="AL91:AS91"/>
    <mergeCell ref="AT91:BB91"/>
    <mergeCell ref="BC89:BJ89"/>
    <mergeCell ref="BK89:BT89"/>
    <mergeCell ref="F90:M90"/>
    <mergeCell ref="N90:U90"/>
    <mergeCell ref="V90:AC90"/>
    <mergeCell ref="AD90:AK90"/>
    <mergeCell ref="AL90:AS90"/>
    <mergeCell ref="AT90:BB90"/>
    <mergeCell ref="BC90:BJ90"/>
    <mergeCell ref="BK90:BT90"/>
    <mergeCell ref="F89:M89"/>
    <mergeCell ref="N89:U89"/>
    <mergeCell ref="V89:AC89"/>
    <mergeCell ref="AD89:AK89"/>
    <mergeCell ref="AL89:AS89"/>
    <mergeCell ref="AT89:BB89"/>
    <mergeCell ref="BC87:BJ87"/>
    <mergeCell ref="BK87:BT87"/>
    <mergeCell ref="F88:M88"/>
    <mergeCell ref="N88:U88"/>
    <mergeCell ref="V88:AC88"/>
    <mergeCell ref="AD88:AK88"/>
    <mergeCell ref="AL88:AS88"/>
    <mergeCell ref="AT88:BB88"/>
    <mergeCell ref="BC88:BJ88"/>
    <mergeCell ref="BK88:BT88"/>
    <mergeCell ref="F87:M87"/>
    <mergeCell ref="N87:U87"/>
    <mergeCell ref="V87:AC87"/>
    <mergeCell ref="AD87:AK87"/>
    <mergeCell ref="AL87:AS87"/>
    <mergeCell ref="AT87:BB87"/>
    <mergeCell ref="BC85:BJ85"/>
    <mergeCell ref="BK85:BT85"/>
    <mergeCell ref="F86:M86"/>
    <mergeCell ref="N86:U86"/>
    <mergeCell ref="V86:AC86"/>
    <mergeCell ref="AD86:AK86"/>
    <mergeCell ref="AL86:AS86"/>
    <mergeCell ref="AT86:BB86"/>
    <mergeCell ref="BC86:BJ86"/>
    <mergeCell ref="BK86:BT86"/>
    <mergeCell ref="F85:M85"/>
    <mergeCell ref="N85:U85"/>
    <mergeCell ref="V85:AC85"/>
    <mergeCell ref="AD85:AK85"/>
    <mergeCell ref="AL85:AS85"/>
    <mergeCell ref="AT85:BB85"/>
    <mergeCell ref="BC83:BJ83"/>
    <mergeCell ref="BK83:BT83"/>
    <mergeCell ref="F84:M84"/>
    <mergeCell ref="N84:U84"/>
    <mergeCell ref="V84:AC84"/>
    <mergeCell ref="AD84:AK84"/>
    <mergeCell ref="AL84:AS84"/>
    <mergeCell ref="AT84:BB84"/>
    <mergeCell ref="BC84:BJ84"/>
    <mergeCell ref="BK84:BT84"/>
    <mergeCell ref="F83:M83"/>
    <mergeCell ref="N83:U83"/>
    <mergeCell ref="V83:AC83"/>
    <mergeCell ref="AD83:AK83"/>
    <mergeCell ref="AL83:AS83"/>
    <mergeCell ref="AT83:BB83"/>
    <mergeCell ref="BC81:BJ81"/>
    <mergeCell ref="BK81:BT81"/>
    <mergeCell ref="F82:M82"/>
    <mergeCell ref="N82:U82"/>
    <mergeCell ref="V82:AC82"/>
    <mergeCell ref="AD82:AK82"/>
    <mergeCell ref="AL82:AS82"/>
    <mergeCell ref="AT82:BB82"/>
    <mergeCell ref="BC82:BJ82"/>
    <mergeCell ref="BK82:BT82"/>
    <mergeCell ref="F81:M81"/>
    <mergeCell ref="N81:U81"/>
    <mergeCell ref="V81:AC81"/>
    <mergeCell ref="AD81:AK81"/>
    <mergeCell ref="AL81:AS81"/>
    <mergeCell ref="AT81:BB81"/>
    <mergeCell ref="BC79:BJ79"/>
    <mergeCell ref="BK79:BT79"/>
    <mergeCell ref="F80:M80"/>
    <mergeCell ref="N80:U80"/>
    <mergeCell ref="V80:AC80"/>
    <mergeCell ref="AD80:AK80"/>
    <mergeCell ref="AL80:AS80"/>
    <mergeCell ref="AT80:BB80"/>
    <mergeCell ref="BC80:BJ80"/>
    <mergeCell ref="BK80:BT80"/>
    <mergeCell ref="F79:M79"/>
    <mergeCell ref="N79:U79"/>
    <mergeCell ref="V79:AC79"/>
    <mergeCell ref="AD79:AK79"/>
    <mergeCell ref="AL79:AS79"/>
    <mergeCell ref="AT79:BB79"/>
    <mergeCell ref="BC77:BJ77"/>
    <mergeCell ref="BK77:BT77"/>
    <mergeCell ref="F78:M78"/>
    <mergeCell ref="N78:U78"/>
    <mergeCell ref="V78:AC78"/>
    <mergeCell ref="AD78:AK78"/>
    <mergeCell ref="AL78:AS78"/>
    <mergeCell ref="AT78:BB78"/>
    <mergeCell ref="BC78:BJ78"/>
    <mergeCell ref="BK78:BT78"/>
    <mergeCell ref="F77:M77"/>
    <mergeCell ref="N77:U77"/>
    <mergeCell ref="V77:AC77"/>
    <mergeCell ref="AD77:AK77"/>
    <mergeCell ref="AL77:AS77"/>
    <mergeCell ref="AT77:BB77"/>
    <mergeCell ref="BC75:BJ75"/>
    <mergeCell ref="BK75:BT75"/>
    <mergeCell ref="F76:M76"/>
    <mergeCell ref="N76:U76"/>
    <mergeCell ref="V76:AC76"/>
    <mergeCell ref="AD76:AK76"/>
    <mergeCell ref="AL76:AS76"/>
    <mergeCell ref="AT76:BB76"/>
    <mergeCell ref="BC76:BJ76"/>
    <mergeCell ref="BK76:BT76"/>
    <mergeCell ref="F75:M75"/>
    <mergeCell ref="N75:U75"/>
    <mergeCell ref="V75:AC75"/>
    <mergeCell ref="AD75:AK75"/>
    <mergeCell ref="AL75:AS75"/>
    <mergeCell ref="AT75:BB75"/>
    <mergeCell ref="BX73:CF73"/>
    <mergeCell ref="F74:M74"/>
    <mergeCell ref="N74:U74"/>
    <mergeCell ref="V74:AC74"/>
    <mergeCell ref="AD74:AK74"/>
    <mergeCell ref="AL74:AS74"/>
    <mergeCell ref="AT74:BB74"/>
    <mergeCell ref="BC74:BJ74"/>
    <mergeCell ref="BK74:BT74"/>
    <mergeCell ref="BC72:BJ72"/>
    <mergeCell ref="BK72:BT72"/>
    <mergeCell ref="F73:M73"/>
    <mergeCell ref="N73:U73"/>
    <mergeCell ref="V73:AC73"/>
    <mergeCell ref="AD73:AK73"/>
    <mergeCell ref="AL73:AS73"/>
    <mergeCell ref="AT73:BB73"/>
    <mergeCell ref="BC73:BJ73"/>
    <mergeCell ref="BK73:BT73"/>
    <mergeCell ref="F72:M72"/>
    <mergeCell ref="N72:U72"/>
    <mergeCell ref="V72:AC72"/>
    <mergeCell ref="AD72:AK72"/>
    <mergeCell ref="AL72:AS72"/>
    <mergeCell ref="AT72:BB72"/>
    <mergeCell ref="BC70:BJ70"/>
    <mergeCell ref="BK70:BT70"/>
    <mergeCell ref="F71:M71"/>
    <mergeCell ref="N71:U71"/>
    <mergeCell ref="V71:AC71"/>
    <mergeCell ref="AD71:AK71"/>
    <mergeCell ref="AL71:AS71"/>
    <mergeCell ref="AT71:BB71"/>
    <mergeCell ref="BC71:BJ71"/>
    <mergeCell ref="BK71:BT71"/>
    <mergeCell ref="F70:M70"/>
    <mergeCell ref="N70:U70"/>
    <mergeCell ref="V70:AC70"/>
    <mergeCell ref="AD70:AK70"/>
    <mergeCell ref="AL70:AS70"/>
    <mergeCell ref="AT70:BB70"/>
    <mergeCell ref="BC68:BJ68"/>
    <mergeCell ref="BK68:BT68"/>
    <mergeCell ref="F69:M69"/>
    <mergeCell ref="N69:U69"/>
    <mergeCell ref="V69:AC69"/>
    <mergeCell ref="AD69:AK69"/>
    <mergeCell ref="AL69:AS69"/>
    <mergeCell ref="AT69:BB69"/>
    <mergeCell ref="BC69:BJ69"/>
    <mergeCell ref="BK69:BT69"/>
    <mergeCell ref="F68:M68"/>
    <mergeCell ref="N68:U68"/>
    <mergeCell ref="V68:AC68"/>
    <mergeCell ref="AD68:AK68"/>
    <mergeCell ref="AL68:AS68"/>
    <mergeCell ref="AT68:BB68"/>
    <mergeCell ref="BC66:BJ66"/>
    <mergeCell ref="BK66:BT66"/>
    <mergeCell ref="F67:M67"/>
    <mergeCell ref="N67:U67"/>
    <mergeCell ref="V67:AC67"/>
    <mergeCell ref="AD67:AK67"/>
    <mergeCell ref="AL67:AS67"/>
    <mergeCell ref="AT67:BB67"/>
    <mergeCell ref="BC67:BJ67"/>
    <mergeCell ref="BK67:BT67"/>
    <mergeCell ref="F66:M66"/>
    <mergeCell ref="N66:U66"/>
    <mergeCell ref="V66:AC66"/>
    <mergeCell ref="AD66:AK66"/>
    <mergeCell ref="AL66:AS66"/>
    <mergeCell ref="AT66:BB66"/>
    <mergeCell ref="BC64:BJ64"/>
    <mergeCell ref="BK64:BT64"/>
    <mergeCell ref="F65:M65"/>
    <mergeCell ref="N65:U65"/>
    <mergeCell ref="V65:AC65"/>
    <mergeCell ref="AD65:AK65"/>
    <mergeCell ref="AL65:AS65"/>
    <mergeCell ref="AT65:BB65"/>
    <mergeCell ref="BC65:BJ65"/>
    <mergeCell ref="BK65:BT65"/>
    <mergeCell ref="F64:M64"/>
    <mergeCell ref="N64:U64"/>
    <mergeCell ref="V64:AC64"/>
    <mergeCell ref="AD64:AK64"/>
    <mergeCell ref="AL64:AS64"/>
    <mergeCell ref="AT64:BB64"/>
    <mergeCell ref="BC62:BJ62"/>
    <mergeCell ref="BK62:BT62"/>
    <mergeCell ref="F63:M63"/>
    <mergeCell ref="N63:U63"/>
    <mergeCell ref="V63:AC63"/>
    <mergeCell ref="AD63:AK63"/>
    <mergeCell ref="AL63:AS63"/>
    <mergeCell ref="AT63:BB63"/>
    <mergeCell ref="BC63:BJ63"/>
    <mergeCell ref="BK63:BT63"/>
    <mergeCell ref="F62:M62"/>
    <mergeCell ref="N62:U62"/>
    <mergeCell ref="V62:AC62"/>
    <mergeCell ref="AD62:AK62"/>
    <mergeCell ref="AL62:AS62"/>
    <mergeCell ref="AT62:BB62"/>
    <mergeCell ref="BC60:BJ60"/>
    <mergeCell ref="BK60:BT60"/>
    <mergeCell ref="F61:M61"/>
    <mergeCell ref="N61:U61"/>
    <mergeCell ref="V61:AC61"/>
    <mergeCell ref="AD61:AK61"/>
    <mergeCell ref="AL61:AS61"/>
    <mergeCell ref="AT61:BB61"/>
    <mergeCell ref="BC61:BJ61"/>
    <mergeCell ref="BK61:BT61"/>
    <mergeCell ref="F60:M60"/>
    <mergeCell ref="N60:U60"/>
    <mergeCell ref="V60:AC60"/>
    <mergeCell ref="AD60:AK60"/>
    <mergeCell ref="AL60:AS60"/>
    <mergeCell ref="AT60:BB60"/>
    <mergeCell ref="BC58:BJ58"/>
    <mergeCell ref="BK58:BT58"/>
    <mergeCell ref="F59:M59"/>
    <mergeCell ref="N59:U59"/>
    <mergeCell ref="V59:AC59"/>
    <mergeCell ref="AD59:AK59"/>
    <mergeCell ref="AL59:AS59"/>
    <mergeCell ref="AT59:BB59"/>
    <mergeCell ref="BC59:BJ59"/>
    <mergeCell ref="BK59:BT59"/>
    <mergeCell ref="F58:M58"/>
    <mergeCell ref="N58:U58"/>
    <mergeCell ref="V58:AC58"/>
    <mergeCell ref="AD58:AK58"/>
    <mergeCell ref="AL58:AS58"/>
    <mergeCell ref="AT58:BB58"/>
    <mergeCell ref="BC56:BJ56"/>
    <mergeCell ref="BK56:BT56"/>
    <mergeCell ref="F57:M57"/>
    <mergeCell ref="N57:U57"/>
    <mergeCell ref="V57:AC57"/>
    <mergeCell ref="AD57:AK57"/>
    <mergeCell ref="AL57:AS57"/>
    <mergeCell ref="AT57:BB57"/>
    <mergeCell ref="BC57:BJ57"/>
    <mergeCell ref="BK57:BT57"/>
    <mergeCell ref="F56:M56"/>
    <mergeCell ref="N56:U56"/>
    <mergeCell ref="V56:AC56"/>
    <mergeCell ref="AD56:AK56"/>
    <mergeCell ref="AL56:AS56"/>
    <mergeCell ref="AT56:BB56"/>
    <mergeCell ref="BC54:BJ54"/>
    <mergeCell ref="BK54:BT54"/>
    <mergeCell ref="F55:M55"/>
    <mergeCell ref="N55:U55"/>
    <mergeCell ref="V55:AC55"/>
    <mergeCell ref="AD55:AK55"/>
    <mergeCell ref="AL55:AS55"/>
    <mergeCell ref="AT55:BB55"/>
    <mergeCell ref="BC55:BJ55"/>
    <mergeCell ref="BK55:BT55"/>
    <mergeCell ref="F54:M54"/>
    <mergeCell ref="N54:U54"/>
    <mergeCell ref="V54:AC54"/>
    <mergeCell ref="AD54:AK54"/>
    <mergeCell ref="AL54:AS54"/>
    <mergeCell ref="AT54:BB54"/>
    <mergeCell ref="BC52:BJ52"/>
    <mergeCell ref="BK52:BT52"/>
    <mergeCell ref="F53:M53"/>
    <mergeCell ref="N53:U53"/>
    <mergeCell ref="V53:AC53"/>
    <mergeCell ref="AD53:AK53"/>
    <mergeCell ref="AL53:AS53"/>
    <mergeCell ref="AT53:BB53"/>
    <mergeCell ref="BC53:BJ53"/>
    <mergeCell ref="BK53:BT53"/>
    <mergeCell ref="F52:M52"/>
    <mergeCell ref="N52:U52"/>
    <mergeCell ref="V52:AC52"/>
    <mergeCell ref="AD52:AK52"/>
    <mergeCell ref="AL52:AS52"/>
    <mergeCell ref="AT52:BB52"/>
    <mergeCell ref="BC50:BJ50"/>
    <mergeCell ref="BK50:BT50"/>
    <mergeCell ref="F51:M51"/>
    <mergeCell ref="N51:U51"/>
    <mergeCell ref="V51:AC51"/>
    <mergeCell ref="AD51:AK51"/>
    <mergeCell ref="AL51:AS51"/>
    <mergeCell ref="AT51:BB51"/>
    <mergeCell ref="BC51:BJ51"/>
    <mergeCell ref="BK51:BT51"/>
    <mergeCell ref="F50:M50"/>
    <mergeCell ref="N50:U50"/>
    <mergeCell ref="V50:AC50"/>
    <mergeCell ref="AD50:AK50"/>
    <mergeCell ref="AL50:AS50"/>
    <mergeCell ref="AT50:BB50"/>
    <mergeCell ref="BC48:BJ48"/>
    <mergeCell ref="BK48:BT48"/>
    <mergeCell ref="F49:M49"/>
    <mergeCell ref="N49:U49"/>
    <mergeCell ref="V49:AC49"/>
    <mergeCell ref="AD49:AK49"/>
    <mergeCell ref="AL49:AS49"/>
    <mergeCell ref="AT49:BB49"/>
    <mergeCell ref="BC49:BJ49"/>
    <mergeCell ref="BK49:BT49"/>
    <mergeCell ref="F48:M48"/>
    <mergeCell ref="N48:U48"/>
    <mergeCell ref="V48:AC48"/>
    <mergeCell ref="AD48:AK48"/>
    <mergeCell ref="AL48:AS48"/>
    <mergeCell ref="AT48:BB48"/>
    <mergeCell ref="BC46:BJ46"/>
    <mergeCell ref="BK46:BT46"/>
    <mergeCell ref="F47:M47"/>
    <mergeCell ref="N47:U47"/>
    <mergeCell ref="V47:AC47"/>
    <mergeCell ref="AD47:AK47"/>
    <mergeCell ref="AL47:AS47"/>
    <mergeCell ref="AT47:BB47"/>
    <mergeCell ref="BC47:BJ47"/>
    <mergeCell ref="BK47:BT47"/>
    <mergeCell ref="F46:M46"/>
    <mergeCell ref="N46:U46"/>
    <mergeCell ref="V46:AC46"/>
    <mergeCell ref="AD46:AK46"/>
    <mergeCell ref="AL46:AS46"/>
    <mergeCell ref="AT46:BB46"/>
    <mergeCell ref="BC44:BJ44"/>
    <mergeCell ref="BK44:BT44"/>
    <mergeCell ref="F45:M45"/>
    <mergeCell ref="N45:U45"/>
    <mergeCell ref="V45:AC45"/>
    <mergeCell ref="AD45:AK45"/>
    <mergeCell ref="AL45:AS45"/>
    <mergeCell ref="AT45:BB45"/>
    <mergeCell ref="BC45:BJ45"/>
    <mergeCell ref="BK45:BT45"/>
    <mergeCell ref="F44:M44"/>
    <mergeCell ref="N44:U44"/>
    <mergeCell ref="V44:AC44"/>
    <mergeCell ref="AD44:AK44"/>
    <mergeCell ref="AL44:AS44"/>
    <mergeCell ref="AT44:BB44"/>
    <mergeCell ref="BC42:BJ42"/>
    <mergeCell ref="BK42:BT42"/>
    <mergeCell ref="F43:M43"/>
    <mergeCell ref="N43:U43"/>
    <mergeCell ref="V43:AC43"/>
    <mergeCell ref="AD43:AK43"/>
    <mergeCell ref="AL43:AS43"/>
    <mergeCell ref="AT43:BB43"/>
    <mergeCell ref="BC43:BJ43"/>
    <mergeCell ref="BK43:BT43"/>
    <mergeCell ref="F42:M42"/>
    <mergeCell ref="N42:U42"/>
    <mergeCell ref="V42:AC42"/>
    <mergeCell ref="AD42:AK42"/>
    <mergeCell ref="AL42:AS42"/>
    <mergeCell ref="AT42:BB42"/>
    <mergeCell ref="BC40:BJ40"/>
    <mergeCell ref="BK40:BT40"/>
    <mergeCell ref="F41:M41"/>
    <mergeCell ref="N41:U41"/>
    <mergeCell ref="V41:AC41"/>
    <mergeCell ref="AD41:AK41"/>
    <mergeCell ref="AL41:AS41"/>
    <mergeCell ref="AT41:BB41"/>
    <mergeCell ref="BC41:BJ41"/>
    <mergeCell ref="BK41:BT41"/>
    <mergeCell ref="F40:M40"/>
    <mergeCell ref="N40:U40"/>
    <mergeCell ref="V40:AC40"/>
    <mergeCell ref="AD40:AK40"/>
    <mergeCell ref="AL40:AS40"/>
    <mergeCell ref="AT40:BB40"/>
    <mergeCell ref="BC38:BJ38"/>
    <mergeCell ref="BK38:BT38"/>
    <mergeCell ref="F39:M39"/>
    <mergeCell ref="N39:U39"/>
    <mergeCell ref="V39:AC39"/>
    <mergeCell ref="AD39:AK39"/>
    <mergeCell ref="AL39:AS39"/>
    <mergeCell ref="AT39:BB39"/>
    <mergeCell ref="BC39:BJ39"/>
    <mergeCell ref="BK39:BT39"/>
    <mergeCell ref="F38:M38"/>
    <mergeCell ref="N38:U38"/>
    <mergeCell ref="V38:AC38"/>
    <mergeCell ref="AD38:AK38"/>
    <mergeCell ref="AL38:AS38"/>
    <mergeCell ref="AT38:BB38"/>
    <mergeCell ref="BC36:BJ36"/>
    <mergeCell ref="BK36:BT36"/>
    <mergeCell ref="F37:M37"/>
    <mergeCell ref="N37:U37"/>
    <mergeCell ref="V37:AC37"/>
    <mergeCell ref="AD37:AK37"/>
    <mergeCell ref="AL37:AS37"/>
    <mergeCell ref="AT37:BB37"/>
    <mergeCell ref="BC37:BJ37"/>
    <mergeCell ref="BK37:BT37"/>
    <mergeCell ref="F36:M36"/>
    <mergeCell ref="N36:U36"/>
    <mergeCell ref="V36:AC36"/>
    <mergeCell ref="AD36:AK36"/>
    <mergeCell ref="AL36:AS36"/>
    <mergeCell ref="AT36:BB36"/>
    <mergeCell ref="BC34:BJ34"/>
    <mergeCell ref="BK34:BT34"/>
    <mergeCell ref="F35:M35"/>
    <mergeCell ref="N35:U35"/>
    <mergeCell ref="V35:AC35"/>
    <mergeCell ref="AD35:AK35"/>
    <mergeCell ref="AL35:AS35"/>
    <mergeCell ref="AT35:BB35"/>
    <mergeCell ref="BC35:BJ35"/>
    <mergeCell ref="BK35:BT35"/>
    <mergeCell ref="F34:M34"/>
    <mergeCell ref="N34:U34"/>
    <mergeCell ref="V34:AC34"/>
    <mergeCell ref="AD34:AK34"/>
    <mergeCell ref="AL34:AS34"/>
    <mergeCell ref="AT34:BB34"/>
    <mergeCell ref="BC32:BJ32"/>
    <mergeCell ref="BK32:BT32"/>
    <mergeCell ref="F33:M33"/>
    <mergeCell ref="N33:U33"/>
    <mergeCell ref="V33:AC33"/>
    <mergeCell ref="AD33:AK33"/>
    <mergeCell ref="AL33:AS33"/>
    <mergeCell ref="AT33:BB33"/>
    <mergeCell ref="BC33:BJ33"/>
    <mergeCell ref="BK33:BT33"/>
    <mergeCell ref="F32:M32"/>
    <mergeCell ref="N32:U32"/>
    <mergeCell ref="V32:AC32"/>
    <mergeCell ref="AD32:AK32"/>
    <mergeCell ref="AL32:AS32"/>
    <mergeCell ref="AT32:BB32"/>
    <mergeCell ref="BC30:BJ30"/>
    <mergeCell ref="BK30:BT30"/>
    <mergeCell ref="F31:M31"/>
    <mergeCell ref="N31:U31"/>
    <mergeCell ref="V31:AC31"/>
    <mergeCell ref="AD31:AK31"/>
    <mergeCell ref="AL31:AS31"/>
    <mergeCell ref="AT31:BB31"/>
    <mergeCell ref="BC31:BJ31"/>
    <mergeCell ref="BK31:BT31"/>
    <mergeCell ref="F30:M30"/>
    <mergeCell ref="N30:U30"/>
    <mergeCell ref="V30:AC30"/>
    <mergeCell ref="AD30:AK30"/>
    <mergeCell ref="AL30:AS30"/>
    <mergeCell ref="AT30:BB30"/>
    <mergeCell ref="BC28:BJ28"/>
    <mergeCell ref="BK28:BT28"/>
    <mergeCell ref="F29:M29"/>
    <mergeCell ref="N29:U29"/>
    <mergeCell ref="V29:AC29"/>
    <mergeCell ref="AD29:AK29"/>
    <mergeCell ref="AL29:AS29"/>
    <mergeCell ref="AT29:BB29"/>
    <mergeCell ref="BC29:BJ29"/>
    <mergeCell ref="BK29:BT29"/>
    <mergeCell ref="F28:M28"/>
    <mergeCell ref="N28:U28"/>
    <mergeCell ref="V28:AC28"/>
    <mergeCell ref="AD28:AK28"/>
    <mergeCell ref="AL28:AS28"/>
    <mergeCell ref="AT28:BB28"/>
    <mergeCell ref="BC26:BJ26"/>
    <mergeCell ref="BK26:BT26"/>
    <mergeCell ref="F27:M27"/>
    <mergeCell ref="N27:U27"/>
    <mergeCell ref="V27:AC27"/>
    <mergeCell ref="AD27:AK27"/>
    <mergeCell ref="AL27:AS27"/>
    <mergeCell ref="AT27:BB27"/>
    <mergeCell ref="BC27:BJ27"/>
    <mergeCell ref="BK27:BT27"/>
    <mergeCell ref="F26:M26"/>
    <mergeCell ref="N26:U26"/>
    <mergeCell ref="V26:AC26"/>
    <mergeCell ref="AD26:AK26"/>
    <mergeCell ref="AL26:AS26"/>
    <mergeCell ref="AT26:BB26"/>
    <mergeCell ref="BC24:BJ24"/>
    <mergeCell ref="BK24:BT24"/>
    <mergeCell ref="F25:M25"/>
    <mergeCell ref="N25:U25"/>
    <mergeCell ref="V25:AC25"/>
    <mergeCell ref="AD25:AK25"/>
    <mergeCell ref="AL25:AS25"/>
    <mergeCell ref="AT25:BB25"/>
    <mergeCell ref="BC25:BJ25"/>
    <mergeCell ref="BK25:BT25"/>
    <mergeCell ref="F24:M24"/>
    <mergeCell ref="N24:U24"/>
    <mergeCell ref="V24:AC24"/>
    <mergeCell ref="AD24:AK24"/>
    <mergeCell ref="AL24:AS24"/>
    <mergeCell ref="AT24:BB24"/>
    <mergeCell ref="BC22:BJ22"/>
    <mergeCell ref="BK22:BT22"/>
    <mergeCell ref="F23:M23"/>
    <mergeCell ref="N23:U23"/>
    <mergeCell ref="V23:AC23"/>
    <mergeCell ref="AD23:AK23"/>
    <mergeCell ref="AL23:AS23"/>
    <mergeCell ref="AT23:BB23"/>
    <mergeCell ref="BC23:BJ23"/>
    <mergeCell ref="BK23:BT23"/>
    <mergeCell ref="F22:M22"/>
    <mergeCell ref="N22:U22"/>
    <mergeCell ref="V22:AC22"/>
    <mergeCell ref="AD22:AK22"/>
    <mergeCell ref="AL22:AS22"/>
    <mergeCell ref="AT22:BB22"/>
    <mergeCell ref="BC20:BJ20"/>
    <mergeCell ref="BK20:BT20"/>
    <mergeCell ref="F21:M21"/>
    <mergeCell ref="N21:U21"/>
    <mergeCell ref="V21:AC21"/>
    <mergeCell ref="AD21:AK21"/>
    <mergeCell ref="AL21:AS21"/>
    <mergeCell ref="AT21:BB21"/>
    <mergeCell ref="BC21:BJ21"/>
    <mergeCell ref="BK21:BT21"/>
    <mergeCell ref="F20:M20"/>
    <mergeCell ref="N20:U20"/>
    <mergeCell ref="V20:AC20"/>
    <mergeCell ref="AD20:AK20"/>
    <mergeCell ref="AL20:AS20"/>
    <mergeCell ref="AT20:BB20"/>
    <mergeCell ref="BC18:BJ18"/>
    <mergeCell ref="BK18:BT18"/>
    <mergeCell ref="F19:M19"/>
    <mergeCell ref="N19:U19"/>
    <mergeCell ref="V19:AC19"/>
    <mergeCell ref="AD19:AK19"/>
    <mergeCell ref="AL19:AS19"/>
    <mergeCell ref="AT19:BB19"/>
    <mergeCell ref="BC19:BJ19"/>
    <mergeCell ref="BK19:BT19"/>
    <mergeCell ref="F18:M18"/>
    <mergeCell ref="N18:U18"/>
    <mergeCell ref="V18:AC18"/>
    <mergeCell ref="AD18:AK18"/>
    <mergeCell ref="AL18:AS18"/>
    <mergeCell ref="AT18:BB18"/>
    <mergeCell ref="BC16:BJ16"/>
    <mergeCell ref="BK16:BT16"/>
    <mergeCell ref="F17:M17"/>
    <mergeCell ref="N17:U17"/>
    <mergeCell ref="V17:AC17"/>
    <mergeCell ref="AD17:AK17"/>
    <mergeCell ref="AL17:AS17"/>
    <mergeCell ref="AT17:BB17"/>
    <mergeCell ref="BC17:BJ17"/>
    <mergeCell ref="BK17:BT17"/>
    <mergeCell ref="F16:M16"/>
    <mergeCell ref="N16:U16"/>
    <mergeCell ref="V16:AC16"/>
    <mergeCell ref="AD16:AK16"/>
    <mergeCell ref="AL16:AS16"/>
    <mergeCell ref="AT16:BB16"/>
    <mergeCell ref="BC14:BJ14"/>
    <mergeCell ref="BK14:BT14"/>
    <mergeCell ref="F15:M15"/>
    <mergeCell ref="N15:U15"/>
    <mergeCell ref="V15:AC15"/>
    <mergeCell ref="AD15:AK15"/>
    <mergeCell ref="AL15:AS15"/>
    <mergeCell ref="AT15:BB15"/>
    <mergeCell ref="BC15:BJ15"/>
    <mergeCell ref="BK15:BT15"/>
    <mergeCell ref="F14:M14"/>
    <mergeCell ref="N14:U14"/>
    <mergeCell ref="V14:AC14"/>
    <mergeCell ref="AD14:AK14"/>
    <mergeCell ref="AL14:AS14"/>
    <mergeCell ref="AT14:BB14"/>
    <mergeCell ref="BK12:BT12"/>
    <mergeCell ref="F13:M13"/>
    <mergeCell ref="N13:U13"/>
    <mergeCell ref="V13:AC13"/>
    <mergeCell ref="AD13:AK13"/>
    <mergeCell ref="AL13:AS13"/>
    <mergeCell ref="AT13:BB13"/>
    <mergeCell ref="BC13:BJ13"/>
    <mergeCell ref="BK13:BT13"/>
    <mergeCell ref="AT11:BB11"/>
    <mergeCell ref="BC11:BJ11"/>
    <mergeCell ref="BK11:BT11"/>
    <mergeCell ref="F12:M12"/>
    <mergeCell ref="N12:U12"/>
    <mergeCell ref="V12:AC12"/>
    <mergeCell ref="AD12:AK12"/>
    <mergeCell ref="AL12:AS12"/>
    <mergeCell ref="AT12:BB12"/>
    <mergeCell ref="BC12:BJ12"/>
    <mergeCell ref="AD10:AK10"/>
    <mergeCell ref="AL10:AS10"/>
    <mergeCell ref="AT10:BB10"/>
    <mergeCell ref="BC10:BJ10"/>
    <mergeCell ref="BK10:BT10"/>
    <mergeCell ref="F11:M11"/>
    <mergeCell ref="N11:U11"/>
    <mergeCell ref="V11:AC11"/>
    <mergeCell ref="AD11:AK11"/>
    <mergeCell ref="AL11:AS11"/>
    <mergeCell ref="F10:M10"/>
    <mergeCell ref="N10:U10"/>
    <mergeCell ref="V10:AC10"/>
    <mergeCell ref="AL4:AS4"/>
    <mergeCell ref="AT4:BB4"/>
    <mergeCell ref="BC4:BJ6"/>
    <mergeCell ref="BK4:BT6"/>
    <mergeCell ref="E5:M5"/>
    <mergeCell ref="N5:U5"/>
    <mergeCell ref="V5:AC6"/>
    <mergeCell ref="AD5:AK6"/>
    <mergeCell ref="AL5:AS6"/>
    <mergeCell ref="AT5:BB6"/>
    <mergeCell ref="BK7:BT7"/>
    <mergeCell ref="F9:M9"/>
    <mergeCell ref="N9:U9"/>
    <mergeCell ref="V9:AC9"/>
    <mergeCell ref="AD9:AK9"/>
    <mergeCell ref="AL9:AS9"/>
    <mergeCell ref="AT9:BB9"/>
    <mergeCell ref="BC9:BJ9"/>
    <mergeCell ref="BK9:BT9"/>
    <mergeCell ref="F8:M8"/>
    <mergeCell ref="N8:U8"/>
    <mergeCell ref="V8:AC8"/>
    <mergeCell ref="AD8:AK8"/>
    <mergeCell ref="AL8:AS8"/>
    <mergeCell ref="AT8:BB8"/>
    <mergeCell ref="BC8:BJ8"/>
    <mergeCell ref="BK8:BT8"/>
    <mergeCell ref="A1:BT1"/>
    <mergeCell ref="B2:AK2"/>
    <mergeCell ref="A4:A6"/>
    <mergeCell ref="B4:B6"/>
    <mergeCell ref="C4:C6"/>
    <mergeCell ref="D4:D6"/>
    <mergeCell ref="E4:M4"/>
    <mergeCell ref="N4:U4"/>
    <mergeCell ref="V4:AC4"/>
    <mergeCell ref="AD4:AK4"/>
    <mergeCell ref="F7:M7"/>
    <mergeCell ref="N7:U7"/>
    <mergeCell ref="V7:AC7"/>
    <mergeCell ref="AD7:AK7"/>
    <mergeCell ref="AL7:AS7"/>
    <mergeCell ref="AT7:BB7"/>
    <mergeCell ref="BC7:BJ7"/>
    <mergeCell ref="F6:M6"/>
    <mergeCell ref="N6:U6"/>
  </mergeCells>
  <pageMargins left="0.70866141732283472" right="0.70866141732283472" top="0.74803149606299213" bottom="0.74803149606299213" header="0.31496062992125984" footer="0.31496062992125984"/>
  <pageSetup paperSize="5" scale="65" fitToHeight="1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77"/>
  <sheetViews>
    <sheetView showGridLines="0" workbookViewId="0">
      <selection activeCell="QT62" sqref="QT62"/>
    </sheetView>
  </sheetViews>
  <sheetFormatPr baseColWidth="10" defaultColWidth="0.28515625" defaultRowHeight="15" customHeight="1" zeroHeight="1" x14ac:dyDescent="0.25"/>
  <cols>
    <col min="1" max="1" width="9.42578125" style="38" customWidth="1"/>
    <col min="2" max="2" width="6.140625" style="38" customWidth="1"/>
    <col min="3" max="3" width="56.42578125" style="38" customWidth="1"/>
    <col min="4" max="4" width="31.42578125" style="33" customWidth="1"/>
    <col min="5" max="5" width="0.28515625" customWidth="1"/>
    <col min="6" max="14" width="0" hidden="1" customWidth="1"/>
    <col min="15" max="254" width="11.42578125" hidden="1" customWidth="1"/>
    <col min="255" max="255" width="0.85546875" customWidth="1"/>
  </cols>
  <sheetData>
    <row r="1" spans="1:5" s="165" customFormat="1" ht="27" customHeight="1" x14ac:dyDescent="0.25">
      <c r="A1" s="741" t="s">
        <v>1729</v>
      </c>
      <c r="B1" s="742"/>
      <c r="C1" s="742"/>
      <c r="D1" s="743"/>
    </row>
    <row r="2" spans="1:5" s="90" customFormat="1" ht="24" customHeight="1" x14ac:dyDescent="0.25">
      <c r="A2" s="738" t="str">
        <f>'Objetivos PMD'!$B$3</f>
        <v>Municipio:  Municipio de Zapotlán el Grande, Jalisco.</v>
      </c>
      <c r="B2" s="739"/>
      <c r="C2" s="739"/>
      <c r="D2" s="740"/>
    </row>
    <row r="3" spans="1:5" s="90" customFormat="1" ht="6.75" customHeight="1" x14ac:dyDescent="0.25">
      <c r="A3" s="155"/>
      <c r="D3" s="168"/>
    </row>
    <row r="4" spans="1:5" s="157" customFormat="1" ht="15.75" x14ac:dyDescent="0.25">
      <c r="A4" s="734" t="s">
        <v>759</v>
      </c>
      <c r="B4" s="736" t="s">
        <v>760</v>
      </c>
      <c r="C4" s="736" t="s">
        <v>761</v>
      </c>
      <c r="D4" s="380" t="s">
        <v>1306</v>
      </c>
      <c r="E4" s="156"/>
    </row>
    <row r="5" spans="1:5" s="159" customFormat="1" ht="15.75" x14ac:dyDescent="0.25">
      <c r="A5" s="735"/>
      <c r="B5" s="737"/>
      <c r="C5" s="737"/>
      <c r="D5" s="381" t="s">
        <v>345</v>
      </c>
      <c r="E5" s="158"/>
    </row>
    <row r="6" spans="1:5" s="162" customFormat="1" ht="25.5" customHeight="1" x14ac:dyDescent="0.25">
      <c r="A6" s="160" t="s">
        <v>762</v>
      </c>
      <c r="B6" s="153">
        <v>0</v>
      </c>
      <c r="C6" s="154" t="s">
        <v>763</v>
      </c>
      <c r="D6" s="166">
        <v>0</v>
      </c>
      <c r="E6" s="161"/>
    </row>
    <row r="7" spans="1:5" s="162" customFormat="1" ht="25.5" customHeight="1" x14ac:dyDescent="0.25">
      <c r="A7" s="160" t="s">
        <v>764</v>
      </c>
      <c r="B7" s="153">
        <v>0</v>
      </c>
      <c r="C7" s="154" t="s">
        <v>765</v>
      </c>
      <c r="D7" s="167">
        <v>0</v>
      </c>
      <c r="E7" s="161"/>
    </row>
    <row r="8" spans="1:5" s="162" customFormat="1" ht="25.5" customHeight="1" x14ac:dyDescent="0.25">
      <c r="A8" s="160" t="s">
        <v>766</v>
      </c>
      <c r="B8" s="153">
        <v>0</v>
      </c>
      <c r="C8" s="154" t="s">
        <v>767</v>
      </c>
      <c r="D8" s="167">
        <v>0</v>
      </c>
      <c r="E8" s="161"/>
    </row>
    <row r="9" spans="1:5" s="162" customFormat="1" ht="25.5" customHeight="1" x14ac:dyDescent="0.25">
      <c r="A9" s="160" t="s">
        <v>768</v>
      </c>
      <c r="B9" s="153">
        <v>1</v>
      </c>
      <c r="C9" s="493" t="s">
        <v>1873</v>
      </c>
      <c r="D9" s="167">
        <v>2497368.09</v>
      </c>
      <c r="E9" s="161"/>
    </row>
    <row r="10" spans="1:5" s="162" customFormat="1" ht="25.5" customHeight="1" x14ac:dyDescent="0.25">
      <c r="A10" s="160" t="s">
        <v>768</v>
      </c>
      <c r="B10" s="153">
        <v>2</v>
      </c>
      <c r="C10" s="493" t="s">
        <v>1874</v>
      </c>
      <c r="D10" s="167">
        <v>2941918.13</v>
      </c>
      <c r="E10" s="161"/>
    </row>
    <row r="11" spans="1:5" s="162" customFormat="1" ht="25.5" customHeight="1" x14ac:dyDescent="0.25">
      <c r="A11" s="160" t="s">
        <v>768</v>
      </c>
      <c r="B11" s="153">
        <v>3</v>
      </c>
      <c r="C11" s="493" t="s">
        <v>1875</v>
      </c>
      <c r="D11" s="167">
        <v>2590786.8199999998</v>
      </c>
      <c r="E11" s="161"/>
    </row>
    <row r="12" spans="1:5" s="162" customFormat="1" ht="25.5" customHeight="1" x14ac:dyDescent="0.25">
      <c r="A12" s="160" t="s">
        <v>768</v>
      </c>
      <c r="B12" s="153">
        <v>4</v>
      </c>
      <c r="C12" s="493" t="s">
        <v>1876</v>
      </c>
      <c r="D12" s="167">
        <v>36322680.119999997</v>
      </c>
      <c r="E12" s="161"/>
    </row>
    <row r="13" spans="1:5" s="162" customFormat="1" ht="25.5" customHeight="1" x14ac:dyDescent="0.25">
      <c r="A13" s="160" t="s">
        <v>768</v>
      </c>
      <c r="B13" s="153">
        <v>5</v>
      </c>
      <c r="C13" s="493" t="s">
        <v>1877</v>
      </c>
      <c r="D13" s="167">
        <v>6877748.0499999998</v>
      </c>
      <c r="E13" s="161"/>
    </row>
    <row r="14" spans="1:5" s="162" customFormat="1" ht="25.5" customHeight="1" x14ac:dyDescent="0.25">
      <c r="A14" s="160" t="s">
        <v>768</v>
      </c>
      <c r="B14" s="153">
        <v>6</v>
      </c>
      <c r="C14" s="493" t="s">
        <v>1878</v>
      </c>
      <c r="D14" s="167">
        <v>244433.9</v>
      </c>
      <c r="E14" s="161"/>
    </row>
    <row r="15" spans="1:5" s="162" customFormat="1" ht="25.5" customHeight="1" x14ac:dyDescent="0.25">
      <c r="A15" s="160" t="s">
        <v>768</v>
      </c>
      <c r="B15" s="153">
        <v>7</v>
      </c>
      <c r="C15" s="493" t="s">
        <v>1879</v>
      </c>
      <c r="D15" s="167">
        <v>1647603.49</v>
      </c>
      <c r="E15" s="161"/>
    </row>
    <row r="16" spans="1:5" s="162" customFormat="1" ht="25.5" customHeight="1" x14ac:dyDescent="0.25">
      <c r="A16" s="160" t="s">
        <v>768</v>
      </c>
      <c r="B16" s="153">
        <v>8</v>
      </c>
      <c r="C16" s="493" t="s">
        <v>1880</v>
      </c>
      <c r="D16" s="167">
        <v>1330240.82</v>
      </c>
      <c r="E16" s="161"/>
    </row>
    <row r="17" spans="1:5" s="162" customFormat="1" ht="25.5" customHeight="1" x14ac:dyDescent="0.25">
      <c r="A17" s="160" t="s">
        <v>768</v>
      </c>
      <c r="B17" s="153">
        <v>9</v>
      </c>
      <c r="C17" s="493" t="s">
        <v>1881</v>
      </c>
      <c r="D17" s="167">
        <v>916504.92</v>
      </c>
      <c r="E17" s="161"/>
    </row>
    <row r="18" spans="1:5" s="162" customFormat="1" ht="25.5" customHeight="1" x14ac:dyDescent="0.25">
      <c r="A18" s="160" t="s">
        <v>768</v>
      </c>
      <c r="B18" s="153">
        <v>10</v>
      </c>
      <c r="C18" s="493" t="s">
        <v>1882</v>
      </c>
      <c r="D18" s="167">
        <v>1544000.77</v>
      </c>
      <c r="E18" s="161"/>
    </row>
    <row r="19" spans="1:5" s="162" customFormat="1" ht="25.5" customHeight="1" x14ac:dyDescent="0.25">
      <c r="A19" s="160" t="s">
        <v>768</v>
      </c>
      <c r="B19" s="153">
        <v>11</v>
      </c>
      <c r="C19" s="493" t="s">
        <v>1883</v>
      </c>
      <c r="D19" s="167">
        <v>720</v>
      </c>
      <c r="E19" s="161"/>
    </row>
    <row r="20" spans="1:5" s="162" customFormat="1" ht="25.5" customHeight="1" x14ac:dyDescent="0.25">
      <c r="A20" s="160" t="s">
        <v>768</v>
      </c>
      <c r="B20" s="153">
        <v>12</v>
      </c>
      <c r="C20" s="493" t="s">
        <v>1884</v>
      </c>
      <c r="D20" s="167">
        <v>1082243.3</v>
      </c>
      <c r="E20" s="161"/>
    </row>
    <row r="21" spans="1:5" s="162" customFormat="1" ht="25.5" customHeight="1" x14ac:dyDescent="0.25">
      <c r="A21" s="160" t="s">
        <v>768</v>
      </c>
      <c r="B21" s="153">
        <v>13</v>
      </c>
      <c r="C21" s="493" t="s">
        <v>1885</v>
      </c>
      <c r="D21" s="167">
        <v>2032902.94</v>
      </c>
      <c r="E21" s="161"/>
    </row>
    <row r="22" spans="1:5" s="162" customFormat="1" ht="25.5" customHeight="1" x14ac:dyDescent="0.25">
      <c r="A22" s="160" t="s">
        <v>768</v>
      </c>
      <c r="B22" s="153">
        <v>14</v>
      </c>
      <c r="C22" s="493" t="s">
        <v>1886</v>
      </c>
      <c r="D22" s="167">
        <v>904413.63</v>
      </c>
      <c r="E22" s="161"/>
    </row>
    <row r="23" spans="1:5" s="162" customFormat="1" ht="25.5" customHeight="1" x14ac:dyDescent="0.25">
      <c r="A23" s="160" t="s">
        <v>768</v>
      </c>
      <c r="B23" s="153">
        <v>15</v>
      </c>
      <c r="C23" s="493" t="s">
        <v>1887</v>
      </c>
      <c r="D23" s="167">
        <v>2269383.65</v>
      </c>
      <c r="E23" s="161"/>
    </row>
    <row r="24" spans="1:5" s="162" customFormat="1" ht="25.5" customHeight="1" x14ac:dyDescent="0.25">
      <c r="A24" s="160" t="s">
        <v>768</v>
      </c>
      <c r="B24" s="153">
        <v>16</v>
      </c>
      <c r="C24" s="493" t="s">
        <v>1888</v>
      </c>
      <c r="D24" s="167">
        <v>4226401.01</v>
      </c>
      <c r="E24" s="161"/>
    </row>
    <row r="25" spans="1:5" s="162" customFormat="1" ht="25.5" customHeight="1" x14ac:dyDescent="0.25">
      <c r="A25" s="160" t="s">
        <v>768</v>
      </c>
      <c r="B25" s="153">
        <v>17</v>
      </c>
      <c r="C25" s="493" t="s">
        <v>1889</v>
      </c>
      <c r="D25" s="167">
        <v>3093905.59</v>
      </c>
      <c r="E25" s="161"/>
    </row>
    <row r="26" spans="1:5" s="162" customFormat="1" ht="25.5" customHeight="1" x14ac:dyDescent="0.25">
      <c r="A26" s="160" t="s">
        <v>768</v>
      </c>
      <c r="B26" s="153">
        <v>18</v>
      </c>
      <c r="C26" s="493" t="s">
        <v>1890</v>
      </c>
      <c r="D26" s="166">
        <v>3188804.91</v>
      </c>
      <c r="E26" s="161"/>
    </row>
    <row r="27" spans="1:5" s="162" customFormat="1" ht="25.5" customHeight="1" x14ac:dyDescent="0.25">
      <c r="A27" s="160" t="s">
        <v>768</v>
      </c>
      <c r="B27" s="153">
        <v>19</v>
      </c>
      <c r="C27" s="493" t="s">
        <v>1891</v>
      </c>
      <c r="D27" s="166">
        <v>599314.68000000005</v>
      </c>
      <c r="E27" s="161"/>
    </row>
    <row r="28" spans="1:5" s="162" customFormat="1" ht="25.5" customHeight="1" x14ac:dyDescent="0.25">
      <c r="A28" s="160" t="s">
        <v>768</v>
      </c>
      <c r="B28" s="153">
        <v>20</v>
      </c>
      <c r="C28" s="493" t="s">
        <v>1892</v>
      </c>
      <c r="D28" s="166">
        <v>675825.06</v>
      </c>
      <c r="E28" s="161"/>
    </row>
    <row r="29" spans="1:5" s="162" customFormat="1" ht="25.5" customHeight="1" x14ac:dyDescent="0.25">
      <c r="A29" s="160" t="s">
        <v>768</v>
      </c>
      <c r="B29" s="153">
        <v>21</v>
      </c>
      <c r="C29" s="493" t="s">
        <v>1893</v>
      </c>
      <c r="D29" s="166">
        <v>8573703.8200000003</v>
      </c>
      <c r="E29" s="161"/>
    </row>
    <row r="30" spans="1:5" s="162" customFormat="1" ht="25.5" customHeight="1" x14ac:dyDescent="0.25">
      <c r="A30" s="160" t="s">
        <v>768</v>
      </c>
      <c r="B30" s="153">
        <v>22</v>
      </c>
      <c r="C30" s="493" t="s">
        <v>1894</v>
      </c>
      <c r="D30" s="166">
        <v>655691.52000000002</v>
      </c>
      <c r="E30" s="161"/>
    </row>
    <row r="31" spans="1:5" s="162" customFormat="1" ht="25.5" customHeight="1" x14ac:dyDescent="0.25">
      <c r="A31" s="160" t="s">
        <v>768</v>
      </c>
      <c r="B31" s="153">
        <v>23</v>
      </c>
      <c r="C31" s="493" t="s">
        <v>1895</v>
      </c>
      <c r="D31" s="166">
        <v>3528290.25</v>
      </c>
      <c r="E31" s="161"/>
    </row>
    <row r="32" spans="1:5" s="162" customFormat="1" ht="25.5" customHeight="1" x14ac:dyDescent="0.25">
      <c r="A32" s="160" t="s">
        <v>768</v>
      </c>
      <c r="B32" s="153">
        <v>24</v>
      </c>
      <c r="C32" s="493" t="s">
        <v>1896</v>
      </c>
      <c r="D32" s="166">
        <v>1178330.31</v>
      </c>
      <c r="E32" s="161"/>
    </row>
    <row r="33" spans="1:5" s="162" customFormat="1" ht="25.5" customHeight="1" x14ac:dyDescent="0.25">
      <c r="A33" s="160" t="s">
        <v>768</v>
      </c>
      <c r="B33" s="153">
        <v>25</v>
      </c>
      <c r="C33" s="493" t="s">
        <v>1897</v>
      </c>
      <c r="D33" s="166">
        <v>2119196.8600000003</v>
      </c>
      <c r="E33" s="161"/>
    </row>
    <row r="34" spans="1:5" s="162" customFormat="1" ht="25.5" customHeight="1" x14ac:dyDescent="0.25">
      <c r="A34" s="160" t="s">
        <v>768</v>
      </c>
      <c r="B34" s="153">
        <v>26</v>
      </c>
      <c r="C34" s="493" t="s">
        <v>1898</v>
      </c>
      <c r="D34" s="166">
        <v>925796.37</v>
      </c>
      <c r="E34" s="161"/>
    </row>
    <row r="35" spans="1:5" s="162" customFormat="1" ht="25.5" customHeight="1" x14ac:dyDescent="0.25">
      <c r="A35" s="160" t="s">
        <v>768</v>
      </c>
      <c r="B35" s="153">
        <v>27</v>
      </c>
      <c r="C35" s="493" t="s">
        <v>1899</v>
      </c>
      <c r="D35" s="166">
        <v>2108790.2599999998</v>
      </c>
      <c r="E35" s="161"/>
    </row>
    <row r="36" spans="1:5" s="162" customFormat="1" ht="25.5" customHeight="1" x14ac:dyDescent="0.25">
      <c r="A36" s="160" t="s">
        <v>768</v>
      </c>
      <c r="B36" s="153">
        <v>28</v>
      </c>
      <c r="C36" s="493" t="s">
        <v>1900</v>
      </c>
      <c r="D36" s="166">
        <v>17622808.800000001</v>
      </c>
      <c r="E36" s="161"/>
    </row>
    <row r="37" spans="1:5" s="162" customFormat="1" ht="25.5" customHeight="1" x14ac:dyDescent="0.25">
      <c r="A37" s="160" t="s">
        <v>768</v>
      </c>
      <c r="B37" s="153">
        <v>29</v>
      </c>
      <c r="C37" s="493" t="s">
        <v>1901</v>
      </c>
      <c r="D37" s="166">
        <v>24839299.390000001</v>
      </c>
      <c r="E37" s="161"/>
    </row>
    <row r="38" spans="1:5" s="162" customFormat="1" ht="25.5" customHeight="1" x14ac:dyDescent="0.25">
      <c r="A38" s="160" t="s">
        <v>768</v>
      </c>
      <c r="B38" s="153">
        <v>30</v>
      </c>
      <c r="C38" s="493" t="s">
        <v>1902</v>
      </c>
      <c r="D38" s="166">
        <v>1357761.55</v>
      </c>
      <c r="E38" s="161"/>
    </row>
    <row r="39" spans="1:5" s="162" customFormat="1" ht="25.5" customHeight="1" x14ac:dyDescent="0.25">
      <c r="A39" s="160" t="s">
        <v>768</v>
      </c>
      <c r="B39" s="153">
        <v>31</v>
      </c>
      <c r="C39" s="493" t="s">
        <v>1903</v>
      </c>
      <c r="D39" s="166">
        <v>138790</v>
      </c>
      <c r="E39" s="161"/>
    </row>
    <row r="40" spans="1:5" s="162" customFormat="1" ht="25.5" customHeight="1" x14ac:dyDescent="0.25">
      <c r="A40" s="160" t="s">
        <v>768</v>
      </c>
      <c r="B40" s="153">
        <v>32</v>
      </c>
      <c r="C40" s="493" t="s">
        <v>1904</v>
      </c>
      <c r="D40" s="166">
        <v>294201.33999999997</v>
      </c>
      <c r="E40" s="161"/>
    </row>
    <row r="41" spans="1:5" s="162" customFormat="1" ht="25.5" customHeight="1" x14ac:dyDescent="0.25">
      <c r="A41" s="160" t="s">
        <v>768</v>
      </c>
      <c r="B41" s="153">
        <v>33</v>
      </c>
      <c r="C41" s="493" t="s">
        <v>1905</v>
      </c>
      <c r="D41" s="166">
        <v>5565936.8499999996</v>
      </c>
      <c r="E41" s="161"/>
    </row>
    <row r="42" spans="1:5" s="162" customFormat="1" ht="25.5" customHeight="1" x14ac:dyDescent="0.25">
      <c r="A42" s="160" t="s">
        <v>768</v>
      </c>
      <c r="B42" s="153">
        <v>34</v>
      </c>
      <c r="C42" s="493" t="s">
        <v>1906</v>
      </c>
      <c r="D42" s="166">
        <v>217711</v>
      </c>
      <c r="E42" s="161"/>
    </row>
    <row r="43" spans="1:5" s="162" customFormat="1" ht="25.5" customHeight="1" x14ac:dyDescent="0.25">
      <c r="A43" s="160" t="s">
        <v>768</v>
      </c>
      <c r="B43" s="153">
        <v>35</v>
      </c>
      <c r="C43" s="493" t="s">
        <v>1907</v>
      </c>
      <c r="D43" s="166">
        <v>6672819.9400000004</v>
      </c>
      <c r="E43" s="161"/>
    </row>
    <row r="44" spans="1:5" s="162" customFormat="1" ht="25.5" customHeight="1" x14ac:dyDescent="0.25">
      <c r="A44" s="160" t="s">
        <v>768</v>
      </c>
      <c r="B44" s="153">
        <v>36</v>
      </c>
      <c r="C44" s="493" t="s">
        <v>1908</v>
      </c>
      <c r="D44" s="166">
        <v>5650828.1500000004</v>
      </c>
      <c r="E44" s="161"/>
    </row>
    <row r="45" spans="1:5" s="162" customFormat="1" ht="25.5" customHeight="1" x14ac:dyDescent="0.25">
      <c r="A45" s="160" t="s">
        <v>768</v>
      </c>
      <c r="B45" s="153">
        <v>37</v>
      </c>
      <c r="C45" s="493" t="s">
        <v>1909</v>
      </c>
      <c r="D45" s="166">
        <v>2979076.26</v>
      </c>
      <c r="E45" s="161"/>
    </row>
    <row r="46" spans="1:5" s="162" customFormat="1" ht="25.5" customHeight="1" x14ac:dyDescent="0.25">
      <c r="A46" s="160" t="s">
        <v>768</v>
      </c>
      <c r="B46" s="153">
        <v>38</v>
      </c>
      <c r="C46" s="493" t="s">
        <v>1910</v>
      </c>
      <c r="D46" s="166">
        <v>6357380.1600000001</v>
      </c>
      <c r="E46" s="161"/>
    </row>
    <row r="47" spans="1:5" s="162" customFormat="1" ht="25.5" customHeight="1" x14ac:dyDescent="0.25">
      <c r="A47" s="160" t="s">
        <v>768</v>
      </c>
      <c r="B47" s="153">
        <v>39</v>
      </c>
      <c r="C47" s="493" t="s">
        <v>1911</v>
      </c>
      <c r="D47" s="166">
        <v>5222633.0199999996</v>
      </c>
      <c r="E47" s="161"/>
    </row>
    <row r="48" spans="1:5" s="162" customFormat="1" ht="25.5" customHeight="1" x14ac:dyDescent="0.25">
      <c r="A48" s="160" t="s">
        <v>768</v>
      </c>
      <c r="B48" s="153">
        <v>40</v>
      </c>
      <c r="C48" s="493" t="s">
        <v>1912</v>
      </c>
      <c r="D48" s="166">
        <v>64595583.840000004</v>
      </c>
      <c r="E48" s="161"/>
    </row>
    <row r="49" spans="1:5" s="162" customFormat="1" ht="25.5" customHeight="1" x14ac:dyDescent="0.25">
      <c r="A49" s="160" t="s">
        <v>768</v>
      </c>
      <c r="B49" s="153">
        <v>41</v>
      </c>
      <c r="C49" s="493" t="s">
        <v>1913</v>
      </c>
      <c r="D49" s="166">
        <v>886695</v>
      </c>
      <c r="E49" s="161"/>
    </row>
    <row r="50" spans="1:5" s="162" customFormat="1" ht="25.5" customHeight="1" x14ac:dyDescent="0.25">
      <c r="A50" s="160" t="s">
        <v>768</v>
      </c>
      <c r="B50" s="153">
        <v>42</v>
      </c>
      <c r="C50" s="493" t="s">
        <v>1914</v>
      </c>
      <c r="D50" s="166">
        <v>2853622.5700000003</v>
      </c>
      <c r="E50" s="161"/>
    </row>
    <row r="51" spans="1:5" s="162" customFormat="1" ht="25.5" customHeight="1" x14ac:dyDescent="0.25">
      <c r="A51" s="160" t="s">
        <v>768</v>
      </c>
      <c r="B51" s="153">
        <v>43</v>
      </c>
      <c r="C51" s="493" t="s">
        <v>1915</v>
      </c>
      <c r="D51" s="166">
        <v>1790262.02</v>
      </c>
      <c r="E51" s="161"/>
    </row>
    <row r="52" spans="1:5" s="162" customFormat="1" ht="25.5" customHeight="1" x14ac:dyDescent="0.25">
      <c r="A52" s="160" t="s">
        <v>768</v>
      </c>
      <c r="B52" s="153">
        <v>44</v>
      </c>
      <c r="C52" s="493" t="s">
        <v>1916</v>
      </c>
      <c r="D52" s="166">
        <v>2048644.41</v>
      </c>
      <c r="E52" s="161"/>
    </row>
    <row r="53" spans="1:5" s="162" customFormat="1" ht="25.5" customHeight="1" x14ac:dyDescent="0.25">
      <c r="A53" s="160" t="s">
        <v>768</v>
      </c>
      <c r="B53" s="153">
        <v>45</v>
      </c>
      <c r="C53" s="493" t="s">
        <v>1917</v>
      </c>
      <c r="D53" s="166">
        <v>944704.96</v>
      </c>
      <c r="E53" s="161"/>
    </row>
    <row r="54" spans="1:5" s="162" customFormat="1" ht="25.5" customHeight="1" x14ac:dyDescent="0.25">
      <c r="A54" s="160" t="s">
        <v>768</v>
      </c>
      <c r="B54" s="153">
        <v>46</v>
      </c>
      <c r="C54" s="493" t="s">
        <v>1918</v>
      </c>
      <c r="D54" s="166">
        <v>10576892.690000001</v>
      </c>
      <c r="E54" s="161"/>
    </row>
    <row r="55" spans="1:5" s="162" customFormat="1" ht="25.5" customHeight="1" x14ac:dyDescent="0.25">
      <c r="A55" s="160" t="s">
        <v>768</v>
      </c>
      <c r="B55" s="153">
        <v>47</v>
      </c>
      <c r="C55" s="493" t="s">
        <v>1919</v>
      </c>
      <c r="D55" s="166">
        <v>7576500.4000000004</v>
      </c>
      <c r="E55" s="161"/>
    </row>
    <row r="56" spans="1:5" s="162" customFormat="1" ht="25.5" customHeight="1" x14ac:dyDescent="0.25">
      <c r="A56" s="160" t="s">
        <v>768</v>
      </c>
      <c r="B56" s="153">
        <v>48</v>
      </c>
      <c r="C56" s="493" t="s">
        <v>1920</v>
      </c>
      <c r="D56" s="166">
        <v>613337.44999999995</v>
      </c>
      <c r="E56" s="161"/>
    </row>
    <row r="57" spans="1:5" s="162" customFormat="1" ht="25.5" customHeight="1" x14ac:dyDescent="0.25">
      <c r="A57" s="160" t="s">
        <v>768</v>
      </c>
      <c r="B57" s="153">
        <v>49</v>
      </c>
      <c r="C57" s="493" t="s">
        <v>1921</v>
      </c>
      <c r="D57" s="166">
        <v>2904430.0299999993</v>
      </c>
      <c r="E57" s="161"/>
    </row>
    <row r="58" spans="1:5" s="162" customFormat="1" ht="25.5" customHeight="1" x14ac:dyDescent="0.25">
      <c r="A58" s="160" t="s">
        <v>768</v>
      </c>
      <c r="B58" s="153">
        <v>50</v>
      </c>
      <c r="C58" s="493" t="s">
        <v>1922</v>
      </c>
      <c r="D58" s="166">
        <v>4007581.33</v>
      </c>
      <c r="E58" s="161"/>
    </row>
    <row r="59" spans="1:5" s="162" customFormat="1" ht="25.5" customHeight="1" x14ac:dyDescent="0.25">
      <c r="A59" s="160" t="s">
        <v>768</v>
      </c>
      <c r="B59" s="153">
        <v>51</v>
      </c>
      <c r="C59" s="493" t="s">
        <v>1923</v>
      </c>
      <c r="D59" s="166">
        <v>6352913.7199999997</v>
      </c>
      <c r="E59" s="161"/>
    </row>
    <row r="60" spans="1:5" s="162" customFormat="1" ht="25.5" customHeight="1" x14ac:dyDescent="0.25">
      <c r="A60" s="160" t="s">
        <v>768</v>
      </c>
      <c r="B60" s="153">
        <v>52</v>
      </c>
      <c r="C60" s="493" t="s">
        <v>1924</v>
      </c>
      <c r="D60" s="166">
        <v>7206278.5099999998</v>
      </c>
      <c r="E60" s="161"/>
    </row>
    <row r="61" spans="1:5" s="162" customFormat="1" ht="25.5" customHeight="1" x14ac:dyDescent="0.25">
      <c r="A61" s="160" t="s">
        <v>768</v>
      </c>
      <c r="B61" s="153">
        <v>53</v>
      </c>
      <c r="C61" s="493" t="s">
        <v>1925</v>
      </c>
      <c r="D61" s="166">
        <v>5210258.87</v>
      </c>
      <c r="E61" s="161"/>
    </row>
    <row r="62" spans="1:5" s="162" customFormat="1" ht="25.5" customHeight="1" x14ac:dyDescent="0.25">
      <c r="A62" s="160" t="s">
        <v>768</v>
      </c>
      <c r="B62" s="153">
        <v>54</v>
      </c>
      <c r="C62" s="493" t="s">
        <v>1926</v>
      </c>
      <c r="D62" s="166">
        <v>1569717.9</v>
      </c>
      <c r="E62" s="161"/>
    </row>
    <row r="63" spans="1:5" s="162" customFormat="1" ht="25.5" customHeight="1" x14ac:dyDescent="0.25">
      <c r="A63" s="160" t="s">
        <v>768</v>
      </c>
      <c r="B63" s="153">
        <v>55</v>
      </c>
      <c r="C63" s="493" t="s">
        <v>1927</v>
      </c>
      <c r="D63" s="166">
        <v>3231910.57</v>
      </c>
      <c r="E63" s="161"/>
    </row>
    <row r="64" spans="1:5" s="162" customFormat="1" ht="25.5" customHeight="1" x14ac:dyDescent="0.25">
      <c r="A64" s="160" t="s">
        <v>768</v>
      </c>
      <c r="B64" s="153">
        <v>56</v>
      </c>
      <c r="C64" s="493" t="s">
        <v>1928</v>
      </c>
      <c r="D64" s="166">
        <v>0</v>
      </c>
      <c r="E64" s="161"/>
    </row>
    <row r="65" spans="1:5" s="162" customFormat="1" ht="25.5" customHeight="1" x14ac:dyDescent="0.25">
      <c r="A65" s="160" t="s">
        <v>768</v>
      </c>
      <c r="B65" s="153">
        <v>57</v>
      </c>
      <c r="C65" s="493" t="s">
        <v>1928</v>
      </c>
      <c r="D65" s="166">
        <v>0</v>
      </c>
      <c r="E65" s="161"/>
    </row>
    <row r="66" spans="1:5" s="162" customFormat="1" ht="25.5" customHeight="1" x14ac:dyDescent="0.25">
      <c r="A66" s="160" t="s">
        <v>768</v>
      </c>
      <c r="B66" s="153">
        <v>58</v>
      </c>
      <c r="C66" s="493" t="s">
        <v>1929</v>
      </c>
      <c r="D66" s="166">
        <v>120565</v>
      </c>
      <c r="E66" s="161"/>
    </row>
    <row r="67" spans="1:5" s="162" customFormat="1" ht="25.5" customHeight="1" x14ac:dyDescent="0.25">
      <c r="A67" s="160" t="s">
        <v>768</v>
      </c>
      <c r="B67" s="153">
        <v>59</v>
      </c>
      <c r="C67" s="493" t="s">
        <v>1930</v>
      </c>
      <c r="D67" s="166">
        <v>1660000</v>
      </c>
      <c r="E67" s="161"/>
    </row>
    <row r="68" spans="1:5" s="162" customFormat="1" ht="25.5" customHeight="1" x14ac:dyDescent="0.25">
      <c r="A68" s="160" t="s">
        <v>768</v>
      </c>
      <c r="B68" s="153">
        <v>60</v>
      </c>
      <c r="C68" s="493" t="s">
        <v>1931</v>
      </c>
      <c r="D68" s="166">
        <v>15500000</v>
      </c>
      <c r="E68" s="161"/>
    </row>
    <row r="69" spans="1:5" s="162" customFormat="1" ht="25.5" customHeight="1" x14ac:dyDescent="0.25">
      <c r="A69" s="160" t="s">
        <v>768</v>
      </c>
      <c r="B69" s="153">
        <v>61</v>
      </c>
      <c r="C69" s="493" t="s">
        <v>1932</v>
      </c>
      <c r="D69" s="166">
        <v>300000</v>
      </c>
      <c r="E69" s="161"/>
    </row>
    <row r="70" spans="1:5" s="162" customFormat="1" ht="25.5" customHeight="1" x14ac:dyDescent="0.25">
      <c r="A70" s="160" t="s">
        <v>768</v>
      </c>
      <c r="B70" s="153">
        <v>62</v>
      </c>
      <c r="C70" s="493" t="s">
        <v>1933</v>
      </c>
      <c r="D70" s="166">
        <v>46282857</v>
      </c>
      <c r="E70" s="161"/>
    </row>
    <row r="71" spans="1:5" s="162" customFormat="1" ht="25.5" customHeight="1" x14ac:dyDescent="0.25">
      <c r="A71" s="160" t="s">
        <v>768</v>
      </c>
      <c r="B71" s="153">
        <v>63</v>
      </c>
      <c r="C71" s="493" t="s">
        <v>1934</v>
      </c>
      <c r="D71" s="166">
        <v>12929131</v>
      </c>
      <c r="E71" s="161"/>
    </row>
    <row r="72" spans="1:5" s="164" customFormat="1" ht="25.5" customHeight="1" thickBot="1" x14ac:dyDescent="0.3">
      <c r="A72" s="382"/>
      <c r="B72" s="383"/>
      <c r="C72" s="384" t="s">
        <v>1</v>
      </c>
      <c r="D72" s="385">
        <f>SUM(D6:D71)</f>
        <v>370158133.00000006</v>
      </c>
      <c r="E72" s="163"/>
    </row>
    <row r="73" spans="1:5" ht="3" customHeight="1" x14ac:dyDescent="0.25">
      <c r="A73" s="35"/>
      <c r="B73" s="35"/>
      <c r="C73" s="36"/>
    </row>
    <row r="74" spans="1:5" ht="25.5" hidden="1" customHeight="1" x14ac:dyDescent="0.25">
      <c r="A74" s="35"/>
      <c r="B74" s="35"/>
      <c r="C74" s="36"/>
    </row>
    <row r="75" spans="1:5" ht="25.5" hidden="1" customHeight="1" x14ac:dyDescent="0.25">
      <c r="A75" s="35"/>
      <c r="B75" s="35"/>
      <c r="C75" s="36"/>
    </row>
    <row r="76" spans="1:5" ht="25.5" hidden="1" customHeight="1" x14ac:dyDescent="0.25">
      <c r="A76" s="35"/>
      <c r="B76" s="35"/>
      <c r="C76" s="36"/>
    </row>
    <row r="77" spans="1:5" ht="25.5" hidden="1" customHeight="1" x14ac:dyDescent="0.25">
      <c r="A77" s="35"/>
      <c r="B77" s="35"/>
      <c r="C77" s="36"/>
    </row>
    <row r="78" spans="1:5" s="33" customFormat="1" ht="25.5" hidden="1" customHeight="1" x14ac:dyDescent="0.25">
      <c r="A78" s="35"/>
      <c r="B78" s="35"/>
      <c r="C78" s="36"/>
    </row>
    <row r="79" spans="1:5" s="33" customFormat="1" ht="25.5" hidden="1" customHeight="1" x14ac:dyDescent="0.25">
      <c r="A79" s="35"/>
      <c r="B79" s="35"/>
      <c r="C79" s="36"/>
    </row>
    <row r="80" spans="1:5" s="33" customFormat="1" ht="25.5" hidden="1" customHeight="1" x14ac:dyDescent="0.25">
      <c r="A80" s="35"/>
      <c r="B80" s="35"/>
      <c r="C80" s="36"/>
    </row>
    <row r="81" spans="1:3" s="33" customFormat="1" ht="25.5" hidden="1" customHeight="1" x14ac:dyDescent="0.25">
      <c r="A81" s="35"/>
      <c r="B81" s="35"/>
      <c r="C81" s="37"/>
    </row>
    <row r="82" spans="1:3" s="33" customFormat="1" ht="25.5" hidden="1" customHeight="1" x14ac:dyDescent="0.25">
      <c r="A82" s="35"/>
      <c r="B82" s="35"/>
      <c r="C82" s="36"/>
    </row>
    <row r="83" spans="1:3" s="33" customFormat="1" ht="25.5" hidden="1" customHeight="1" x14ac:dyDescent="0.25">
      <c r="A83" s="35"/>
      <c r="B83" s="35"/>
      <c r="C83" s="36"/>
    </row>
    <row r="84" spans="1:3" s="33" customFormat="1" ht="25.5" hidden="1" customHeight="1" x14ac:dyDescent="0.25">
      <c r="A84" s="35"/>
      <c r="B84" s="35"/>
      <c r="C84" s="36"/>
    </row>
    <row r="85" spans="1:3" s="33" customFormat="1" ht="25.5" hidden="1" customHeight="1" x14ac:dyDescent="0.25">
      <c r="A85" s="35"/>
      <c r="B85" s="35"/>
      <c r="C85" s="37"/>
    </row>
    <row r="86" spans="1:3" s="33" customFormat="1" ht="25.5" hidden="1" customHeight="1" x14ac:dyDescent="0.25">
      <c r="A86" s="35"/>
      <c r="B86" s="35"/>
      <c r="C86" s="36"/>
    </row>
    <row r="87" spans="1:3" s="33" customFormat="1" ht="25.5" hidden="1" customHeight="1" x14ac:dyDescent="0.25">
      <c r="A87" s="35"/>
      <c r="B87" s="35"/>
      <c r="C87" s="36"/>
    </row>
    <row r="88" spans="1:3" s="33" customFormat="1" ht="25.5" hidden="1" customHeight="1" x14ac:dyDescent="0.25">
      <c r="A88" s="35"/>
      <c r="B88" s="35"/>
      <c r="C88" s="36"/>
    </row>
    <row r="89" spans="1:3" s="33" customFormat="1" ht="25.5" hidden="1" customHeight="1" x14ac:dyDescent="0.25">
      <c r="A89" s="35"/>
      <c r="B89" s="35"/>
      <c r="C89" s="36"/>
    </row>
    <row r="90" spans="1:3" s="33" customFormat="1" ht="25.5" hidden="1" customHeight="1" x14ac:dyDescent="0.25">
      <c r="A90" s="35"/>
      <c r="B90" s="35"/>
      <c r="C90" s="36"/>
    </row>
    <row r="91" spans="1:3" s="33" customFormat="1" ht="25.5" hidden="1" customHeight="1" x14ac:dyDescent="0.25">
      <c r="A91" s="35"/>
      <c r="B91" s="35"/>
      <c r="C91" s="36"/>
    </row>
    <row r="92" spans="1:3" s="33" customFormat="1" ht="25.5" hidden="1" customHeight="1" x14ac:dyDescent="0.25">
      <c r="A92" s="35"/>
      <c r="B92" s="35"/>
      <c r="C92" s="36"/>
    </row>
    <row r="93" spans="1:3" s="33" customFormat="1" ht="25.5" hidden="1" customHeight="1" x14ac:dyDescent="0.25">
      <c r="A93" s="35"/>
      <c r="B93" s="35"/>
      <c r="C93" s="36"/>
    </row>
    <row r="94" spans="1:3" s="33" customFormat="1" ht="25.5" hidden="1" customHeight="1" x14ac:dyDescent="0.25">
      <c r="A94" s="35"/>
      <c r="B94" s="35"/>
      <c r="C94" s="36"/>
    </row>
    <row r="95" spans="1:3" s="33" customFormat="1" ht="25.5" hidden="1" customHeight="1" x14ac:dyDescent="0.25">
      <c r="A95" s="35"/>
      <c r="B95" s="35"/>
      <c r="C95" s="37"/>
    </row>
    <row r="96" spans="1:3" s="33" customFormat="1" ht="25.5" hidden="1" customHeight="1" x14ac:dyDescent="0.25">
      <c r="A96" s="35"/>
      <c r="B96" s="35"/>
      <c r="C96" s="36"/>
    </row>
    <row r="97" spans="1:3" s="33" customFormat="1" ht="25.5" hidden="1" customHeight="1" x14ac:dyDescent="0.25">
      <c r="A97" s="35"/>
      <c r="B97" s="35"/>
      <c r="C97" s="36"/>
    </row>
    <row r="98" spans="1:3" s="33" customFormat="1" ht="25.5" hidden="1" customHeight="1" x14ac:dyDescent="0.25">
      <c r="A98" s="35"/>
      <c r="B98" s="35"/>
      <c r="C98" s="36"/>
    </row>
    <row r="99" spans="1:3" s="33" customFormat="1" ht="25.5" hidden="1" customHeight="1" x14ac:dyDescent="0.25">
      <c r="A99" s="35"/>
      <c r="B99" s="35"/>
      <c r="C99" s="36"/>
    </row>
    <row r="100" spans="1:3" s="33" customFormat="1" ht="25.5" hidden="1" customHeight="1" x14ac:dyDescent="0.25">
      <c r="A100" s="35"/>
      <c r="B100" s="35"/>
      <c r="C100" s="36"/>
    </row>
    <row r="101" spans="1:3" s="33" customFormat="1" ht="25.5" hidden="1" customHeight="1" x14ac:dyDescent="0.25">
      <c r="A101" s="35"/>
      <c r="B101" s="35"/>
      <c r="C101" s="36"/>
    </row>
    <row r="102" spans="1:3" s="33" customFormat="1" ht="25.5" hidden="1" customHeight="1" x14ac:dyDescent="0.25">
      <c r="A102" s="35"/>
      <c r="B102" s="35"/>
      <c r="C102" s="36"/>
    </row>
    <row r="103" spans="1:3" s="33" customFormat="1" ht="25.5" hidden="1" customHeight="1" x14ac:dyDescent="0.25">
      <c r="A103" s="35"/>
      <c r="B103" s="35"/>
      <c r="C103" s="36"/>
    </row>
    <row r="104" spans="1:3" s="33" customFormat="1" ht="25.5" hidden="1" customHeight="1" x14ac:dyDescent="0.25">
      <c r="A104" s="35"/>
      <c r="B104" s="35"/>
      <c r="C104" s="36"/>
    </row>
    <row r="105" spans="1:3" s="33" customFormat="1" ht="25.5" hidden="1" customHeight="1" x14ac:dyDescent="0.25">
      <c r="A105" s="35"/>
      <c r="B105" s="35"/>
      <c r="C105" s="37"/>
    </row>
    <row r="106" spans="1:3" s="33" customFormat="1" ht="25.5" hidden="1" customHeight="1" x14ac:dyDescent="0.25">
      <c r="A106" s="35"/>
      <c r="B106" s="35"/>
      <c r="C106" s="36"/>
    </row>
    <row r="107" spans="1:3" s="33" customFormat="1" ht="25.5" hidden="1" customHeight="1" x14ac:dyDescent="0.25">
      <c r="A107" s="35"/>
      <c r="B107" s="35"/>
      <c r="C107" s="36"/>
    </row>
    <row r="108" spans="1:3" s="33" customFormat="1" ht="25.5" hidden="1" customHeight="1" x14ac:dyDescent="0.25">
      <c r="A108" s="35"/>
      <c r="B108" s="35"/>
      <c r="C108" s="36"/>
    </row>
    <row r="109" spans="1:3" s="33" customFormat="1" ht="25.5" hidden="1" customHeight="1" x14ac:dyDescent="0.25">
      <c r="A109" s="35"/>
      <c r="B109" s="35"/>
      <c r="C109" s="36"/>
    </row>
    <row r="110" spans="1:3" s="33" customFormat="1" ht="25.5" hidden="1" customHeight="1" x14ac:dyDescent="0.25">
      <c r="A110" s="35"/>
      <c r="B110" s="35"/>
      <c r="C110" s="36"/>
    </row>
    <row r="111" spans="1:3" s="33" customFormat="1" ht="25.5" hidden="1" customHeight="1" x14ac:dyDescent="0.25">
      <c r="A111" s="35"/>
      <c r="B111" s="35"/>
      <c r="C111" s="36"/>
    </row>
    <row r="112" spans="1:3" s="33" customFormat="1" ht="25.5" hidden="1" customHeight="1" x14ac:dyDescent="0.25">
      <c r="A112" s="35"/>
      <c r="B112" s="35"/>
      <c r="C112" s="36"/>
    </row>
    <row r="113" spans="1:3" s="33" customFormat="1" ht="25.5" hidden="1" customHeight="1" x14ac:dyDescent="0.25">
      <c r="A113" s="35"/>
      <c r="B113" s="35"/>
      <c r="C113" s="37"/>
    </row>
    <row r="114" spans="1:3" s="33" customFormat="1" ht="25.5" hidden="1" customHeight="1" x14ac:dyDescent="0.25">
      <c r="A114" s="35"/>
      <c r="B114" s="35"/>
      <c r="C114" s="36"/>
    </row>
    <row r="115" spans="1:3" s="33" customFormat="1" ht="25.5" hidden="1" customHeight="1" x14ac:dyDescent="0.25">
      <c r="A115" s="35"/>
      <c r="B115" s="35"/>
      <c r="C115" s="36"/>
    </row>
    <row r="116" spans="1:3" s="33" customFormat="1" ht="25.5" hidden="1" customHeight="1" x14ac:dyDescent="0.25">
      <c r="A116" s="35"/>
      <c r="B116" s="35"/>
      <c r="C116" s="37"/>
    </row>
    <row r="117" spans="1:3" s="33" customFormat="1" ht="25.5" hidden="1" customHeight="1" x14ac:dyDescent="0.25">
      <c r="A117" s="35"/>
      <c r="B117" s="35"/>
      <c r="C117" s="36"/>
    </row>
    <row r="118" spans="1:3" s="33" customFormat="1" ht="25.5" hidden="1" customHeight="1" x14ac:dyDescent="0.25">
      <c r="A118" s="35"/>
      <c r="B118" s="35"/>
      <c r="C118" s="36"/>
    </row>
    <row r="119" spans="1:3" s="33" customFormat="1" ht="25.5" hidden="1" customHeight="1" x14ac:dyDescent="0.25">
      <c r="A119" s="35"/>
      <c r="B119" s="35"/>
      <c r="C119" s="36"/>
    </row>
    <row r="120" spans="1:3" s="33" customFormat="1" ht="25.5" hidden="1" customHeight="1" x14ac:dyDescent="0.25">
      <c r="A120" s="35"/>
      <c r="B120" s="35"/>
      <c r="C120" s="36"/>
    </row>
    <row r="121" spans="1:3" s="33" customFormat="1" ht="25.5" hidden="1" customHeight="1" x14ac:dyDescent="0.25">
      <c r="A121" s="35"/>
      <c r="B121" s="35"/>
      <c r="C121" s="36"/>
    </row>
    <row r="122" spans="1:3" s="33" customFormat="1" ht="25.5" hidden="1" customHeight="1" x14ac:dyDescent="0.25">
      <c r="A122" s="35"/>
      <c r="B122" s="35"/>
      <c r="C122" s="37"/>
    </row>
    <row r="123" spans="1:3" s="33" customFormat="1" ht="25.5" hidden="1" customHeight="1" x14ac:dyDescent="0.25">
      <c r="A123" s="35"/>
      <c r="B123" s="35"/>
      <c r="C123" s="36"/>
    </row>
    <row r="124" spans="1:3" s="33" customFormat="1" ht="25.5" hidden="1" customHeight="1" x14ac:dyDescent="0.25">
      <c r="A124" s="35"/>
      <c r="B124" s="35"/>
      <c r="C124" s="36"/>
    </row>
    <row r="125" spans="1:3" s="33" customFormat="1" ht="25.5" hidden="1" customHeight="1" x14ac:dyDescent="0.25">
      <c r="A125" s="35"/>
      <c r="B125" s="35"/>
      <c r="C125" s="36"/>
    </row>
    <row r="126" spans="1:3" s="33" customFormat="1" ht="25.5" hidden="1" customHeight="1" x14ac:dyDescent="0.25">
      <c r="A126" s="35"/>
      <c r="B126" s="35"/>
      <c r="C126" s="37"/>
    </row>
    <row r="127" spans="1:3" s="33" customFormat="1" ht="25.5" hidden="1" customHeight="1" x14ac:dyDescent="0.25">
      <c r="A127" s="35"/>
      <c r="B127" s="35"/>
      <c r="C127" s="36"/>
    </row>
    <row r="128" spans="1:3" s="33" customFormat="1" ht="25.5" hidden="1" customHeight="1" x14ac:dyDescent="0.25">
      <c r="A128" s="35"/>
      <c r="B128" s="35"/>
      <c r="C128" s="36"/>
    </row>
    <row r="129" spans="1:3" s="33" customFormat="1" ht="25.5" hidden="1" customHeight="1" x14ac:dyDescent="0.25">
      <c r="A129" s="35"/>
      <c r="B129" s="35"/>
      <c r="C129" s="36"/>
    </row>
    <row r="130" spans="1:3" s="33" customFormat="1" ht="25.5" hidden="1" customHeight="1" x14ac:dyDescent="0.25">
      <c r="A130" s="35"/>
      <c r="B130" s="35"/>
      <c r="C130" s="36"/>
    </row>
    <row r="131" spans="1:3" s="33" customFormat="1" ht="25.5" hidden="1" customHeight="1" x14ac:dyDescent="0.25">
      <c r="A131" s="35"/>
      <c r="B131" s="35"/>
      <c r="C131" s="36"/>
    </row>
    <row r="132" spans="1:3" s="33" customFormat="1" ht="25.5" hidden="1" customHeight="1" x14ac:dyDescent="0.25">
      <c r="A132" s="35"/>
      <c r="B132" s="35"/>
      <c r="C132" s="36"/>
    </row>
    <row r="133" spans="1:3" s="33" customFormat="1" ht="25.5" hidden="1" customHeight="1" x14ac:dyDescent="0.25">
      <c r="A133" s="35"/>
      <c r="B133" s="35"/>
      <c r="C133" s="36"/>
    </row>
    <row r="134" spans="1:3" s="33" customFormat="1" ht="25.5" hidden="1" customHeight="1" x14ac:dyDescent="0.25">
      <c r="A134" s="35"/>
      <c r="B134" s="35"/>
      <c r="C134" s="36"/>
    </row>
    <row r="135" spans="1:3" s="33" customFormat="1" ht="25.5" hidden="1" customHeight="1" x14ac:dyDescent="0.25">
      <c r="A135" s="35"/>
      <c r="B135" s="35"/>
      <c r="C135" s="36"/>
    </row>
    <row r="136" spans="1:3" s="33" customFormat="1" ht="25.5" hidden="1" customHeight="1" x14ac:dyDescent="0.25">
      <c r="A136" s="35"/>
      <c r="B136" s="35"/>
      <c r="C136" s="37"/>
    </row>
    <row r="137" spans="1:3" s="33" customFormat="1" ht="25.5" hidden="1" customHeight="1" x14ac:dyDescent="0.25">
      <c r="A137" s="35"/>
      <c r="B137" s="35"/>
      <c r="C137" s="37"/>
    </row>
    <row r="138" spans="1:3" s="33" customFormat="1" ht="25.5" hidden="1" customHeight="1" x14ac:dyDescent="0.25">
      <c r="A138" s="35"/>
      <c r="B138" s="35"/>
      <c r="C138" s="36"/>
    </row>
    <row r="139" spans="1:3" s="33" customFormat="1" ht="25.5" hidden="1" customHeight="1" x14ac:dyDescent="0.25">
      <c r="A139" s="35"/>
      <c r="B139" s="35"/>
      <c r="C139" s="36"/>
    </row>
    <row r="140" spans="1:3" s="33" customFormat="1" ht="25.5" hidden="1" customHeight="1" x14ac:dyDescent="0.25">
      <c r="A140" s="35"/>
      <c r="B140" s="35"/>
      <c r="C140" s="36"/>
    </row>
    <row r="141" spans="1:3" s="33" customFormat="1" ht="25.5" hidden="1" customHeight="1" x14ac:dyDescent="0.25">
      <c r="A141" s="35"/>
      <c r="B141" s="35"/>
      <c r="C141" s="36"/>
    </row>
    <row r="142" spans="1:3" s="33" customFormat="1" ht="25.5" hidden="1" customHeight="1" x14ac:dyDescent="0.25">
      <c r="A142" s="35"/>
      <c r="B142" s="35"/>
      <c r="C142" s="36"/>
    </row>
    <row r="143" spans="1:3" s="33" customFormat="1" ht="25.5" hidden="1" customHeight="1" x14ac:dyDescent="0.25">
      <c r="A143" s="35"/>
      <c r="B143" s="35"/>
      <c r="C143" s="36"/>
    </row>
    <row r="144" spans="1:3" s="33" customFormat="1" ht="25.5" hidden="1" customHeight="1" x14ac:dyDescent="0.25">
      <c r="A144" s="35"/>
      <c r="B144" s="35"/>
      <c r="C144" s="36"/>
    </row>
    <row r="145" spans="1:3" s="33" customFormat="1" ht="25.5" hidden="1" customHeight="1" x14ac:dyDescent="0.25">
      <c r="A145" s="35"/>
      <c r="B145" s="35"/>
      <c r="C145" s="36"/>
    </row>
    <row r="146" spans="1:3" s="33" customFormat="1" ht="25.5" hidden="1" customHeight="1" x14ac:dyDescent="0.25">
      <c r="A146" s="35"/>
      <c r="B146" s="35"/>
      <c r="C146" s="36"/>
    </row>
    <row r="147" spans="1:3" s="33" customFormat="1" ht="25.5" hidden="1" customHeight="1" x14ac:dyDescent="0.25">
      <c r="A147" s="35"/>
      <c r="B147" s="35"/>
      <c r="C147" s="37"/>
    </row>
    <row r="148" spans="1:3" s="33" customFormat="1" ht="25.5" hidden="1" customHeight="1" x14ac:dyDescent="0.25">
      <c r="A148" s="35"/>
      <c r="B148" s="35"/>
      <c r="C148" s="36"/>
    </row>
    <row r="149" spans="1:3" s="33" customFormat="1" ht="25.5" hidden="1" customHeight="1" x14ac:dyDescent="0.25">
      <c r="A149" s="35"/>
      <c r="B149" s="35"/>
      <c r="C149" s="36"/>
    </row>
    <row r="150" spans="1:3" s="33" customFormat="1" ht="25.5" hidden="1" customHeight="1" x14ac:dyDescent="0.25">
      <c r="A150" s="35"/>
      <c r="B150" s="35"/>
      <c r="C150" s="36"/>
    </row>
    <row r="151" spans="1:3" s="33" customFormat="1" ht="25.5" hidden="1" customHeight="1" x14ac:dyDescent="0.25">
      <c r="A151" s="35"/>
      <c r="B151" s="35"/>
      <c r="C151" s="36"/>
    </row>
    <row r="152" spans="1:3" s="33" customFormat="1" ht="25.5" hidden="1" customHeight="1" x14ac:dyDescent="0.25">
      <c r="A152" s="35"/>
      <c r="B152" s="35"/>
      <c r="C152" s="36"/>
    </row>
    <row r="153" spans="1:3" s="33" customFormat="1" ht="25.5" hidden="1" customHeight="1" x14ac:dyDescent="0.25">
      <c r="A153" s="35"/>
      <c r="B153" s="35"/>
      <c r="C153" s="36"/>
    </row>
    <row r="154" spans="1:3" s="33" customFormat="1" ht="25.5" hidden="1" customHeight="1" x14ac:dyDescent="0.25">
      <c r="A154" s="35"/>
      <c r="B154" s="35"/>
      <c r="C154" s="36"/>
    </row>
    <row r="155" spans="1:3" s="33" customFormat="1" ht="25.5" hidden="1" customHeight="1" x14ac:dyDescent="0.25">
      <c r="A155" s="35"/>
      <c r="B155" s="35"/>
      <c r="C155" s="36"/>
    </row>
    <row r="156" spans="1:3" s="33" customFormat="1" ht="25.5" hidden="1" customHeight="1" x14ac:dyDescent="0.25">
      <c r="A156" s="35"/>
      <c r="B156" s="35"/>
      <c r="C156" s="36"/>
    </row>
    <row r="157" spans="1:3" s="33" customFormat="1" ht="25.5" hidden="1" customHeight="1" x14ac:dyDescent="0.25">
      <c r="A157" s="35"/>
      <c r="B157" s="35"/>
      <c r="C157" s="37"/>
    </row>
    <row r="158" spans="1:3" s="33" customFormat="1" ht="25.5" hidden="1" customHeight="1" x14ac:dyDescent="0.25">
      <c r="A158" s="35"/>
      <c r="B158" s="35"/>
      <c r="C158" s="36"/>
    </row>
    <row r="159" spans="1:3" s="33" customFormat="1" ht="25.5" hidden="1" customHeight="1" x14ac:dyDescent="0.25">
      <c r="A159" s="35"/>
      <c r="B159" s="35"/>
      <c r="C159" s="36"/>
    </row>
    <row r="160" spans="1:3" s="33" customFormat="1" ht="25.5" hidden="1" customHeight="1" x14ac:dyDescent="0.25">
      <c r="A160" s="35"/>
      <c r="B160" s="35"/>
      <c r="C160" s="36"/>
    </row>
    <row r="161" spans="1:3" s="33" customFormat="1" ht="25.5" hidden="1" customHeight="1" x14ac:dyDescent="0.25">
      <c r="A161" s="35"/>
      <c r="B161" s="35"/>
      <c r="C161" s="36"/>
    </row>
    <row r="162" spans="1:3" s="33" customFormat="1" ht="25.5" hidden="1" customHeight="1" x14ac:dyDescent="0.25">
      <c r="A162" s="35"/>
      <c r="B162" s="35"/>
      <c r="C162" s="36"/>
    </row>
    <row r="163" spans="1:3" s="33" customFormat="1" ht="25.5" hidden="1" customHeight="1" x14ac:dyDescent="0.25">
      <c r="A163" s="35"/>
      <c r="B163" s="35"/>
      <c r="C163" s="36"/>
    </row>
    <row r="164" spans="1:3" s="33" customFormat="1" ht="25.5" hidden="1" customHeight="1" x14ac:dyDescent="0.25">
      <c r="A164" s="35"/>
      <c r="B164" s="35"/>
      <c r="C164" s="36"/>
    </row>
    <row r="165" spans="1:3" s="33" customFormat="1" ht="25.5" hidden="1" customHeight="1" x14ac:dyDescent="0.25">
      <c r="A165" s="35"/>
      <c r="B165" s="35"/>
      <c r="C165" s="36"/>
    </row>
    <row r="166" spans="1:3" s="33" customFormat="1" ht="25.5" hidden="1" customHeight="1" x14ac:dyDescent="0.25">
      <c r="A166" s="35"/>
      <c r="B166" s="35"/>
      <c r="C166" s="36"/>
    </row>
    <row r="167" spans="1:3" s="33" customFormat="1" ht="25.5" hidden="1" customHeight="1" x14ac:dyDescent="0.25">
      <c r="A167" s="35"/>
      <c r="B167" s="35"/>
      <c r="C167" s="37"/>
    </row>
    <row r="168" spans="1:3" s="33" customFormat="1" ht="25.5" hidden="1" customHeight="1" x14ac:dyDescent="0.25">
      <c r="A168" s="35"/>
      <c r="B168" s="35"/>
      <c r="C168" s="36"/>
    </row>
    <row r="169" spans="1:3" s="33" customFormat="1" ht="25.5" hidden="1" customHeight="1" x14ac:dyDescent="0.25">
      <c r="A169" s="35"/>
      <c r="B169" s="35"/>
      <c r="C169" s="36"/>
    </row>
    <row r="170" spans="1:3" s="33" customFormat="1" ht="25.5" hidden="1" customHeight="1" x14ac:dyDescent="0.25">
      <c r="A170" s="35"/>
      <c r="B170" s="35"/>
      <c r="C170" s="36"/>
    </row>
    <row r="171" spans="1:3" s="33" customFormat="1" ht="25.5" hidden="1" customHeight="1" x14ac:dyDescent="0.25">
      <c r="A171" s="35"/>
      <c r="B171" s="35"/>
      <c r="C171" s="36"/>
    </row>
    <row r="172" spans="1:3" s="33" customFormat="1" ht="25.5" hidden="1" customHeight="1" x14ac:dyDescent="0.25">
      <c r="A172" s="35"/>
      <c r="B172" s="35"/>
      <c r="C172" s="36"/>
    </row>
    <row r="173" spans="1:3" s="33" customFormat="1" ht="25.5" hidden="1" customHeight="1" x14ac:dyDescent="0.25">
      <c r="A173" s="35"/>
      <c r="B173" s="35"/>
      <c r="C173" s="36"/>
    </row>
    <row r="174" spans="1:3" s="33" customFormat="1" ht="25.5" hidden="1" customHeight="1" x14ac:dyDescent="0.25">
      <c r="A174" s="35"/>
      <c r="B174" s="35"/>
      <c r="C174" s="36"/>
    </row>
    <row r="175" spans="1:3" s="33" customFormat="1" ht="25.5" hidden="1" customHeight="1" x14ac:dyDescent="0.25">
      <c r="A175" s="35"/>
      <c r="B175" s="35"/>
      <c r="C175" s="36"/>
    </row>
    <row r="176" spans="1:3" s="33" customFormat="1" ht="25.5" hidden="1" customHeight="1" x14ac:dyDescent="0.25">
      <c r="A176" s="35"/>
      <c r="B176" s="35"/>
      <c r="C176" s="36"/>
    </row>
    <row r="177" spans="1:3" s="33" customFormat="1" ht="25.5" hidden="1" customHeight="1" x14ac:dyDescent="0.25">
      <c r="A177" s="35"/>
      <c r="B177" s="35"/>
      <c r="C177" s="37"/>
    </row>
    <row r="178" spans="1:3" s="33" customFormat="1" ht="25.5" hidden="1" customHeight="1" x14ac:dyDescent="0.25">
      <c r="A178" s="35"/>
      <c r="B178" s="35"/>
      <c r="C178" s="36"/>
    </row>
    <row r="179" spans="1:3" s="33" customFormat="1" ht="25.5" hidden="1" customHeight="1" x14ac:dyDescent="0.25">
      <c r="A179" s="35"/>
      <c r="B179" s="35"/>
      <c r="C179" s="36"/>
    </row>
    <row r="180" spans="1:3" s="33" customFormat="1" ht="25.5" hidden="1" customHeight="1" x14ac:dyDescent="0.25">
      <c r="A180" s="35"/>
      <c r="B180" s="35"/>
      <c r="C180" s="36"/>
    </row>
    <row r="181" spans="1:3" s="33" customFormat="1" ht="25.5" hidden="1" customHeight="1" x14ac:dyDescent="0.25">
      <c r="A181" s="35"/>
      <c r="B181" s="35"/>
      <c r="C181" s="36"/>
    </row>
    <row r="182" spans="1:3" s="33" customFormat="1" ht="25.5" hidden="1" customHeight="1" x14ac:dyDescent="0.25">
      <c r="A182" s="35"/>
      <c r="B182" s="35"/>
      <c r="C182" s="36"/>
    </row>
    <row r="183" spans="1:3" s="33" customFormat="1" ht="25.5" hidden="1" customHeight="1" x14ac:dyDescent="0.25">
      <c r="A183" s="35"/>
      <c r="B183" s="35"/>
      <c r="C183" s="36"/>
    </row>
    <row r="184" spans="1:3" s="33" customFormat="1" ht="25.5" hidden="1" customHeight="1" x14ac:dyDescent="0.25">
      <c r="A184" s="35"/>
      <c r="B184" s="35"/>
      <c r="C184" s="36"/>
    </row>
    <row r="185" spans="1:3" s="33" customFormat="1" ht="25.5" hidden="1" customHeight="1" x14ac:dyDescent="0.25">
      <c r="A185" s="35"/>
      <c r="B185" s="35"/>
      <c r="C185" s="36"/>
    </row>
    <row r="186" spans="1:3" s="33" customFormat="1" ht="25.5" hidden="1" customHeight="1" x14ac:dyDescent="0.25">
      <c r="A186" s="35"/>
      <c r="B186" s="35"/>
      <c r="C186" s="36"/>
    </row>
    <row r="187" spans="1:3" s="33" customFormat="1" ht="25.5" hidden="1" customHeight="1" x14ac:dyDescent="0.25">
      <c r="A187" s="35"/>
      <c r="B187" s="35"/>
      <c r="C187" s="37"/>
    </row>
    <row r="188" spans="1:3" s="33" customFormat="1" ht="25.5" hidden="1" customHeight="1" x14ac:dyDescent="0.25">
      <c r="A188" s="35"/>
      <c r="B188" s="35"/>
      <c r="C188" s="36"/>
    </row>
    <row r="189" spans="1:3" s="33" customFormat="1" ht="25.5" hidden="1" customHeight="1" x14ac:dyDescent="0.25">
      <c r="A189" s="35"/>
      <c r="B189" s="35"/>
      <c r="C189" s="36"/>
    </row>
    <row r="190" spans="1:3" s="33" customFormat="1" ht="25.5" hidden="1" customHeight="1" x14ac:dyDescent="0.25">
      <c r="A190" s="35"/>
      <c r="B190" s="35"/>
      <c r="C190" s="36"/>
    </row>
    <row r="191" spans="1:3" s="33" customFormat="1" ht="25.5" hidden="1" customHeight="1" x14ac:dyDescent="0.25">
      <c r="A191" s="35"/>
      <c r="B191" s="35"/>
      <c r="C191" s="36"/>
    </row>
    <row r="192" spans="1:3" s="33" customFormat="1" ht="25.5" hidden="1" customHeight="1" x14ac:dyDescent="0.25">
      <c r="A192" s="35"/>
      <c r="B192" s="35"/>
      <c r="C192" s="36"/>
    </row>
    <row r="193" spans="1:3" s="33" customFormat="1" ht="25.5" hidden="1" customHeight="1" x14ac:dyDescent="0.25">
      <c r="A193" s="35"/>
      <c r="B193" s="35"/>
      <c r="C193" s="36"/>
    </row>
    <row r="194" spans="1:3" s="33" customFormat="1" ht="25.5" hidden="1" customHeight="1" x14ac:dyDescent="0.25">
      <c r="A194" s="35"/>
      <c r="B194" s="35"/>
      <c r="C194" s="36"/>
    </row>
    <row r="195" spans="1:3" s="33" customFormat="1" ht="25.5" hidden="1" customHeight="1" x14ac:dyDescent="0.25">
      <c r="A195" s="35"/>
      <c r="B195" s="35"/>
      <c r="C195" s="37"/>
    </row>
    <row r="196" spans="1:3" s="33" customFormat="1" ht="25.5" hidden="1" customHeight="1" x14ac:dyDescent="0.25">
      <c r="A196" s="35"/>
      <c r="B196" s="35"/>
      <c r="C196" s="36"/>
    </row>
    <row r="197" spans="1:3" s="33" customFormat="1" ht="25.5" hidden="1" customHeight="1" x14ac:dyDescent="0.25">
      <c r="A197" s="35"/>
      <c r="B197" s="35"/>
      <c r="C197" s="36"/>
    </row>
    <row r="198" spans="1:3" s="33" customFormat="1" ht="25.5" hidden="1" customHeight="1" x14ac:dyDescent="0.25">
      <c r="A198" s="35"/>
      <c r="B198" s="35"/>
      <c r="C198" s="36"/>
    </row>
    <row r="199" spans="1:3" s="33" customFormat="1" ht="25.5" hidden="1" customHeight="1" x14ac:dyDescent="0.25">
      <c r="A199" s="35"/>
      <c r="B199" s="35"/>
      <c r="C199" s="36"/>
    </row>
    <row r="200" spans="1:3" s="33" customFormat="1" ht="25.5" hidden="1" customHeight="1" x14ac:dyDescent="0.25">
      <c r="A200" s="35"/>
      <c r="B200" s="35"/>
      <c r="C200" s="36"/>
    </row>
    <row r="201" spans="1:3" s="33" customFormat="1" ht="25.5" hidden="1" customHeight="1" x14ac:dyDescent="0.25">
      <c r="A201" s="35"/>
      <c r="B201" s="35"/>
      <c r="C201" s="36"/>
    </row>
    <row r="202" spans="1:3" s="33" customFormat="1" ht="25.5" hidden="1" customHeight="1" x14ac:dyDescent="0.25">
      <c r="A202" s="35"/>
      <c r="B202" s="35"/>
      <c r="C202" s="36"/>
    </row>
    <row r="203" spans="1:3" s="33" customFormat="1" ht="25.5" hidden="1" customHeight="1" x14ac:dyDescent="0.25">
      <c r="A203" s="35"/>
      <c r="B203" s="35"/>
      <c r="C203" s="36"/>
    </row>
    <row r="204" spans="1:3" s="33" customFormat="1" ht="25.5" hidden="1" customHeight="1" x14ac:dyDescent="0.25">
      <c r="A204" s="35"/>
      <c r="B204" s="35"/>
      <c r="C204" s="36"/>
    </row>
    <row r="205" spans="1:3" s="33" customFormat="1" ht="25.5" hidden="1" customHeight="1" x14ac:dyDescent="0.25">
      <c r="A205" s="35"/>
      <c r="B205" s="35"/>
      <c r="C205" s="37"/>
    </row>
    <row r="206" spans="1:3" s="33" customFormat="1" ht="25.5" hidden="1" customHeight="1" x14ac:dyDescent="0.25">
      <c r="A206" s="35"/>
      <c r="B206" s="35"/>
      <c r="C206" s="36"/>
    </row>
    <row r="207" spans="1:3" s="33" customFormat="1" ht="25.5" hidden="1" customHeight="1" x14ac:dyDescent="0.25">
      <c r="A207" s="35"/>
      <c r="B207" s="35"/>
      <c r="C207" s="36"/>
    </row>
    <row r="208" spans="1:3" s="33" customFormat="1" ht="25.5" hidden="1" customHeight="1" x14ac:dyDescent="0.25">
      <c r="A208" s="35"/>
      <c r="B208" s="35"/>
      <c r="C208" s="36"/>
    </row>
    <row r="209" spans="1:3" s="33" customFormat="1" ht="25.5" hidden="1" customHeight="1" x14ac:dyDescent="0.25">
      <c r="A209" s="35"/>
      <c r="B209" s="35"/>
      <c r="C209" s="36"/>
    </row>
    <row r="210" spans="1:3" s="33" customFormat="1" ht="25.5" hidden="1" customHeight="1" x14ac:dyDescent="0.25">
      <c r="A210" s="35"/>
      <c r="B210" s="35"/>
      <c r="C210" s="36"/>
    </row>
    <row r="211" spans="1:3" s="33" customFormat="1" ht="25.5" hidden="1" customHeight="1" x14ac:dyDescent="0.25">
      <c r="A211" s="35"/>
      <c r="B211" s="35"/>
      <c r="C211" s="37"/>
    </row>
    <row r="212" spans="1:3" s="33" customFormat="1" ht="25.5" hidden="1" customHeight="1" x14ac:dyDescent="0.25">
      <c r="A212" s="35"/>
      <c r="B212" s="35"/>
      <c r="C212" s="36"/>
    </row>
    <row r="213" spans="1:3" s="33" customFormat="1" ht="25.5" hidden="1" customHeight="1" x14ac:dyDescent="0.25">
      <c r="A213" s="35"/>
      <c r="B213" s="35"/>
      <c r="C213" s="36"/>
    </row>
    <row r="214" spans="1:3" s="33" customFormat="1" ht="25.5" hidden="1" customHeight="1" x14ac:dyDescent="0.25">
      <c r="A214" s="35"/>
      <c r="B214" s="35"/>
      <c r="C214" s="36"/>
    </row>
    <row r="215" spans="1:3" s="33" customFormat="1" ht="25.5" hidden="1" customHeight="1" x14ac:dyDescent="0.25">
      <c r="A215" s="35"/>
      <c r="B215" s="35"/>
      <c r="C215" s="36"/>
    </row>
    <row r="216" spans="1:3" s="33" customFormat="1" ht="25.5" hidden="1" customHeight="1" x14ac:dyDescent="0.25">
      <c r="A216" s="35"/>
      <c r="B216" s="35"/>
      <c r="C216" s="36"/>
    </row>
    <row r="217" spans="1:3" s="33" customFormat="1" ht="25.5" hidden="1" customHeight="1" x14ac:dyDescent="0.25">
      <c r="A217" s="35"/>
      <c r="B217" s="35"/>
      <c r="C217" s="36"/>
    </row>
    <row r="218" spans="1:3" s="33" customFormat="1" ht="25.5" hidden="1" customHeight="1" x14ac:dyDescent="0.25">
      <c r="A218" s="35"/>
      <c r="B218" s="35"/>
      <c r="C218" s="36"/>
    </row>
    <row r="219" spans="1:3" s="33" customFormat="1" ht="25.5" hidden="1" customHeight="1" x14ac:dyDescent="0.25">
      <c r="A219" s="35"/>
      <c r="B219" s="35"/>
      <c r="C219" s="37"/>
    </row>
    <row r="220" spans="1:3" s="33" customFormat="1" ht="25.5" hidden="1" customHeight="1" x14ac:dyDescent="0.25">
      <c r="A220" s="35"/>
      <c r="B220" s="35"/>
      <c r="C220" s="36"/>
    </row>
    <row r="221" spans="1:3" s="33" customFormat="1" ht="25.5" hidden="1" customHeight="1" x14ac:dyDescent="0.25">
      <c r="A221" s="35"/>
      <c r="B221" s="35"/>
      <c r="C221" s="36"/>
    </row>
    <row r="222" spans="1:3" s="33" customFormat="1" ht="25.5" hidden="1" customHeight="1" x14ac:dyDescent="0.25">
      <c r="A222" s="35"/>
      <c r="B222" s="35"/>
      <c r="C222" s="36"/>
    </row>
    <row r="223" spans="1:3" s="33" customFormat="1" ht="25.5" hidden="1" customHeight="1" x14ac:dyDescent="0.25">
      <c r="A223" s="35"/>
      <c r="B223" s="35"/>
      <c r="C223" s="36"/>
    </row>
    <row r="224" spans="1:3" s="33" customFormat="1" ht="25.5" hidden="1" customHeight="1" x14ac:dyDescent="0.25">
      <c r="A224" s="35"/>
      <c r="B224" s="35"/>
      <c r="C224" s="36"/>
    </row>
    <row r="225" spans="1:3" s="33" customFormat="1" ht="25.5" hidden="1" customHeight="1" x14ac:dyDescent="0.25">
      <c r="A225" s="35"/>
      <c r="B225" s="35"/>
      <c r="C225" s="36"/>
    </row>
    <row r="226" spans="1:3" s="33" customFormat="1" ht="25.5" hidden="1" customHeight="1" x14ac:dyDescent="0.25">
      <c r="A226" s="35"/>
      <c r="B226" s="35"/>
      <c r="C226" s="36"/>
    </row>
    <row r="227" spans="1:3" s="33" customFormat="1" ht="25.5" hidden="1" customHeight="1" x14ac:dyDescent="0.25">
      <c r="A227" s="35"/>
      <c r="B227" s="35"/>
      <c r="C227" s="36"/>
    </row>
    <row r="228" spans="1:3" s="33" customFormat="1" ht="25.5" hidden="1" customHeight="1" x14ac:dyDescent="0.25">
      <c r="A228" s="35"/>
      <c r="B228" s="35"/>
      <c r="C228" s="36"/>
    </row>
    <row r="229" spans="1:3" s="33" customFormat="1" ht="25.5" hidden="1" customHeight="1" x14ac:dyDescent="0.25">
      <c r="A229" s="35"/>
      <c r="B229" s="35"/>
      <c r="C229" s="36"/>
    </row>
    <row r="230" spans="1:3" s="33" customFormat="1" ht="25.5" hidden="1" customHeight="1" x14ac:dyDescent="0.25">
      <c r="A230" s="35"/>
      <c r="B230" s="35"/>
      <c r="C230" s="37"/>
    </row>
    <row r="231" spans="1:3" s="33" customFormat="1" ht="25.5" hidden="1" customHeight="1" x14ac:dyDescent="0.25">
      <c r="A231" s="35"/>
      <c r="B231" s="35"/>
      <c r="C231" s="36"/>
    </row>
    <row r="232" spans="1:3" s="33" customFormat="1" ht="25.5" hidden="1" customHeight="1" x14ac:dyDescent="0.25">
      <c r="A232" s="35"/>
      <c r="B232" s="35"/>
      <c r="C232" s="36"/>
    </row>
    <row r="233" spans="1:3" s="33" customFormat="1" ht="25.5" hidden="1" customHeight="1" x14ac:dyDescent="0.25">
      <c r="A233" s="35"/>
      <c r="B233" s="35"/>
      <c r="C233" s="36"/>
    </row>
    <row r="234" spans="1:3" s="33" customFormat="1" ht="25.5" hidden="1" customHeight="1" x14ac:dyDescent="0.25">
      <c r="A234" s="35"/>
      <c r="B234" s="35"/>
      <c r="C234" s="36"/>
    </row>
    <row r="235" spans="1:3" s="33" customFormat="1" ht="25.5" hidden="1" customHeight="1" x14ac:dyDescent="0.25">
      <c r="A235" s="35"/>
      <c r="B235" s="35"/>
      <c r="C235" s="36"/>
    </row>
    <row r="236" spans="1:3" s="33" customFormat="1" ht="25.5" hidden="1" customHeight="1" x14ac:dyDescent="0.25">
      <c r="A236" s="35"/>
      <c r="B236" s="35"/>
      <c r="C236" s="37"/>
    </row>
    <row r="237" spans="1:3" s="33" customFormat="1" ht="25.5" hidden="1" customHeight="1" x14ac:dyDescent="0.25">
      <c r="A237" s="35"/>
      <c r="B237" s="35"/>
      <c r="C237" s="36"/>
    </row>
    <row r="238" spans="1:3" s="33" customFormat="1" ht="25.5" hidden="1" customHeight="1" x14ac:dyDescent="0.25">
      <c r="A238" s="35"/>
      <c r="B238" s="35"/>
      <c r="C238" s="36"/>
    </row>
    <row r="239" spans="1:3" s="33" customFormat="1" ht="25.5" hidden="1" customHeight="1" x14ac:dyDescent="0.25">
      <c r="A239" s="35"/>
      <c r="B239" s="35"/>
      <c r="C239" s="36"/>
    </row>
    <row r="240" spans="1:3" s="33" customFormat="1" ht="25.5" hidden="1" customHeight="1" x14ac:dyDescent="0.25">
      <c r="A240" s="35"/>
      <c r="B240" s="35"/>
      <c r="C240" s="36"/>
    </row>
    <row r="241" spans="1:3" s="33" customFormat="1" ht="25.5" hidden="1" customHeight="1" x14ac:dyDescent="0.25">
      <c r="A241" s="35"/>
      <c r="B241" s="35"/>
      <c r="C241" s="36"/>
    </row>
    <row r="242" spans="1:3" s="33" customFormat="1" ht="25.5" hidden="1" customHeight="1" x14ac:dyDescent="0.25">
      <c r="A242" s="35"/>
      <c r="B242" s="35"/>
      <c r="C242" s="36"/>
    </row>
    <row r="243" spans="1:3" s="33" customFormat="1" ht="25.5" hidden="1" customHeight="1" x14ac:dyDescent="0.25">
      <c r="A243" s="35"/>
      <c r="B243" s="35"/>
      <c r="C243" s="36"/>
    </row>
    <row r="244" spans="1:3" s="33" customFormat="1" ht="25.5" hidden="1" customHeight="1" x14ac:dyDescent="0.25">
      <c r="A244" s="35"/>
      <c r="B244" s="35"/>
      <c r="C244" s="37"/>
    </row>
    <row r="245" spans="1:3" s="33" customFormat="1" ht="25.5" hidden="1" customHeight="1" x14ac:dyDescent="0.25">
      <c r="A245" s="35"/>
      <c r="B245" s="35"/>
      <c r="C245" s="36"/>
    </row>
    <row r="246" spans="1:3" s="33" customFormat="1" ht="25.5" hidden="1" customHeight="1" x14ac:dyDescent="0.25">
      <c r="A246" s="35"/>
      <c r="B246" s="35"/>
      <c r="C246" s="36"/>
    </row>
    <row r="247" spans="1:3" s="33" customFormat="1" ht="25.5" hidden="1" customHeight="1" x14ac:dyDescent="0.25">
      <c r="A247" s="35"/>
      <c r="B247" s="35"/>
      <c r="C247" s="36"/>
    </row>
    <row r="248" spans="1:3" s="33" customFormat="1" ht="25.5" hidden="1" customHeight="1" x14ac:dyDescent="0.25">
      <c r="A248" s="35"/>
      <c r="B248" s="35"/>
      <c r="C248" s="36"/>
    </row>
    <row r="249" spans="1:3" s="33" customFormat="1" ht="25.5" hidden="1" customHeight="1" x14ac:dyDescent="0.25">
      <c r="A249" s="35"/>
      <c r="B249" s="35"/>
      <c r="C249" s="36"/>
    </row>
    <row r="250" spans="1:3" s="33" customFormat="1" ht="25.5" hidden="1" customHeight="1" x14ac:dyDescent="0.25">
      <c r="A250" s="35"/>
      <c r="B250" s="35"/>
      <c r="C250" s="36"/>
    </row>
    <row r="251" spans="1:3" s="33" customFormat="1" ht="25.5" hidden="1" customHeight="1" x14ac:dyDescent="0.25">
      <c r="A251" s="35"/>
      <c r="B251" s="35"/>
      <c r="C251" s="36"/>
    </row>
    <row r="252" spans="1:3" s="33" customFormat="1" ht="25.5" hidden="1" customHeight="1" x14ac:dyDescent="0.25">
      <c r="A252" s="35"/>
      <c r="B252" s="35"/>
      <c r="C252" s="36"/>
    </row>
    <row r="253" spans="1:3" s="33" customFormat="1" ht="25.5" hidden="1" customHeight="1" x14ac:dyDescent="0.25">
      <c r="A253" s="35"/>
      <c r="B253" s="35"/>
      <c r="C253" s="37"/>
    </row>
    <row r="254" spans="1:3" s="33" customFormat="1" ht="25.5" hidden="1" customHeight="1" x14ac:dyDescent="0.25">
      <c r="A254" s="35"/>
      <c r="B254" s="35"/>
      <c r="C254" s="36"/>
    </row>
    <row r="255" spans="1:3" s="33" customFormat="1" ht="25.5" hidden="1" customHeight="1" x14ac:dyDescent="0.25">
      <c r="A255" s="35"/>
      <c r="B255" s="35"/>
      <c r="C255" s="36"/>
    </row>
    <row r="256" spans="1:3" s="33" customFormat="1" ht="25.5" hidden="1" customHeight="1" x14ac:dyDescent="0.25">
      <c r="A256" s="35"/>
      <c r="B256" s="35"/>
      <c r="C256" s="37"/>
    </row>
    <row r="257" spans="1:3" s="33" customFormat="1" ht="25.5" hidden="1" customHeight="1" x14ac:dyDescent="0.25">
      <c r="A257" s="35"/>
      <c r="B257" s="35"/>
      <c r="C257" s="36"/>
    </row>
    <row r="258" spans="1:3" s="33" customFormat="1" ht="25.5" hidden="1" customHeight="1" x14ac:dyDescent="0.25">
      <c r="A258" s="35"/>
      <c r="B258" s="35"/>
      <c r="C258" s="36"/>
    </row>
    <row r="259" spans="1:3" s="33" customFormat="1" ht="25.5" hidden="1" customHeight="1" x14ac:dyDescent="0.25">
      <c r="A259" s="35"/>
      <c r="B259" s="35"/>
      <c r="C259" s="36"/>
    </row>
    <row r="260" spans="1:3" s="33" customFormat="1" ht="25.5" hidden="1" customHeight="1" x14ac:dyDescent="0.25">
      <c r="A260" s="35"/>
      <c r="B260" s="35"/>
      <c r="C260" s="36"/>
    </row>
    <row r="261" spans="1:3" s="33" customFormat="1" ht="25.5" hidden="1" customHeight="1" x14ac:dyDescent="0.25">
      <c r="A261" s="35"/>
      <c r="B261" s="35"/>
      <c r="C261" s="36"/>
    </row>
    <row r="262" spans="1:3" s="33" customFormat="1" ht="25.5" hidden="1" customHeight="1" x14ac:dyDescent="0.25">
      <c r="A262" s="35"/>
      <c r="B262" s="35"/>
      <c r="C262" s="36"/>
    </row>
    <row r="263" spans="1:3" s="33" customFormat="1" ht="25.5" hidden="1" customHeight="1" x14ac:dyDescent="0.25">
      <c r="A263" s="35"/>
      <c r="B263" s="35"/>
      <c r="C263" s="37"/>
    </row>
    <row r="264" spans="1:3" s="33" customFormat="1" ht="25.5" hidden="1" customHeight="1" x14ac:dyDescent="0.25">
      <c r="A264" s="35"/>
      <c r="B264" s="35"/>
      <c r="C264" s="36"/>
    </row>
    <row r="265" spans="1:3" s="33" customFormat="1" ht="25.5" hidden="1" customHeight="1" x14ac:dyDescent="0.25">
      <c r="A265" s="35"/>
      <c r="B265" s="35"/>
      <c r="C265" s="36"/>
    </row>
    <row r="266" spans="1:3" s="33" customFormat="1" ht="25.5" hidden="1" customHeight="1" x14ac:dyDescent="0.25">
      <c r="A266" s="35"/>
      <c r="B266" s="35"/>
      <c r="C266" s="36"/>
    </row>
    <row r="267" spans="1:3" s="33" customFormat="1" ht="25.5" hidden="1" customHeight="1" x14ac:dyDescent="0.25">
      <c r="A267" s="35"/>
      <c r="B267" s="35"/>
      <c r="C267" s="37"/>
    </row>
    <row r="268" spans="1:3" s="33" customFormat="1" ht="25.5" hidden="1" customHeight="1" x14ac:dyDescent="0.25">
      <c r="A268" s="35"/>
      <c r="B268" s="35"/>
      <c r="C268" s="37"/>
    </row>
    <row r="269" spans="1:3" s="33" customFormat="1" ht="25.5" hidden="1" customHeight="1" x14ac:dyDescent="0.25">
      <c r="A269" s="35"/>
      <c r="B269" s="35"/>
      <c r="C269" s="36"/>
    </row>
    <row r="270" spans="1:3" s="33" customFormat="1" ht="25.5" hidden="1" customHeight="1" x14ac:dyDescent="0.25">
      <c r="A270" s="35"/>
      <c r="B270" s="35"/>
      <c r="C270" s="36"/>
    </row>
    <row r="271" spans="1:3" s="33" customFormat="1" ht="25.5" hidden="1" customHeight="1" x14ac:dyDescent="0.25">
      <c r="A271" s="35"/>
      <c r="B271" s="35"/>
      <c r="C271" s="36"/>
    </row>
    <row r="272" spans="1:3" s="33" customFormat="1" ht="25.5" hidden="1" customHeight="1" x14ac:dyDescent="0.25">
      <c r="A272" s="35"/>
      <c r="B272" s="35"/>
      <c r="C272" s="36"/>
    </row>
    <row r="273" spans="1:3" s="33" customFormat="1" ht="25.5" hidden="1" customHeight="1" x14ac:dyDescent="0.25">
      <c r="A273" s="35"/>
      <c r="B273" s="35"/>
      <c r="C273" s="36"/>
    </row>
    <row r="274" spans="1:3" s="33" customFormat="1" ht="25.5" hidden="1" customHeight="1" x14ac:dyDescent="0.25">
      <c r="A274" s="35"/>
      <c r="B274" s="35"/>
      <c r="C274" s="36"/>
    </row>
    <row r="275" spans="1:3" s="33" customFormat="1" ht="25.5" hidden="1" customHeight="1" x14ac:dyDescent="0.25">
      <c r="A275" s="35"/>
      <c r="B275" s="35"/>
      <c r="C275" s="37"/>
    </row>
    <row r="276" spans="1:3" s="33" customFormat="1" ht="25.5" hidden="1" customHeight="1" x14ac:dyDescent="0.25">
      <c r="A276" s="35"/>
      <c r="B276" s="35"/>
      <c r="C276" s="36"/>
    </row>
    <row r="277" spans="1:3" s="33" customFormat="1" ht="25.5" hidden="1" customHeight="1" x14ac:dyDescent="0.25">
      <c r="A277" s="35"/>
      <c r="B277" s="35"/>
      <c r="C277" s="36"/>
    </row>
    <row r="278" spans="1:3" s="33" customFormat="1" ht="25.5" hidden="1" customHeight="1" x14ac:dyDescent="0.25">
      <c r="A278" s="35"/>
      <c r="B278" s="35"/>
      <c r="C278" s="36"/>
    </row>
    <row r="279" spans="1:3" s="33" customFormat="1" ht="25.5" hidden="1" customHeight="1" x14ac:dyDescent="0.25">
      <c r="A279" s="35"/>
      <c r="B279" s="35"/>
      <c r="C279" s="36"/>
    </row>
    <row r="280" spans="1:3" s="33" customFormat="1" ht="25.5" hidden="1" customHeight="1" x14ac:dyDescent="0.25">
      <c r="A280" s="35"/>
      <c r="B280" s="35"/>
      <c r="C280" s="37"/>
    </row>
    <row r="281" spans="1:3" s="33" customFormat="1" ht="25.5" hidden="1" customHeight="1" x14ac:dyDescent="0.25">
      <c r="A281" s="35"/>
      <c r="B281" s="35"/>
      <c r="C281" s="36"/>
    </row>
    <row r="282" spans="1:3" s="33" customFormat="1" ht="25.5" hidden="1" customHeight="1" x14ac:dyDescent="0.25">
      <c r="A282" s="35"/>
      <c r="B282" s="35"/>
      <c r="C282" s="36"/>
    </row>
    <row r="283" spans="1:3" s="33" customFormat="1" ht="25.5" hidden="1" customHeight="1" x14ac:dyDescent="0.25">
      <c r="A283" s="35"/>
      <c r="B283" s="35"/>
      <c r="C283" s="37"/>
    </row>
    <row r="284" spans="1:3" s="33" customFormat="1" ht="25.5" hidden="1" customHeight="1" x14ac:dyDescent="0.25">
      <c r="A284" s="35"/>
      <c r="B284" s="35"/>
      <c r="C284" s="36"/>
    </row>
    <row r="285" spans="1:3" s="33" customFormat="1" ht="25.5" hidden="1" customHeight="1" x14ac:dyDescent="0.25">
      <c r="A285" s="35"/>
      <c r="B285" s="35"/>
      <c r="C285" s="36"/>
    </row>
    <row r="286" spans="1:3" s="33" customFormat="1" ht="25.5" hidden="1" customHeight="1" x14ac:dyDescent="0.25">
      <c r="A286" s="35"/>
      <c r="B286" s="35"/>
      <c r="C286" s="36"/>
    </row>
    <row r="287" spans="1:3" s="33" customFormat="1" ht="25.5" hidden="1" customHeight="1" x14ac:dyDescent="0.25">
      <c r="A287" s="35"/>
      <c r="B287" s="35"/>
      <c r="C287" s="36"/>
    </row>
    <row r="288" spans="1:3" s="33" customFormat="1" ht="25.5" hidden="1" customHeight="1" x14ac:dyDescent="0.25">
      <c r="A288" s="35"/>
      <c r="B288" s="35"/>
      <c r="C288" s="36"/>
    </row>
    <row r="289" spans="1:3" s="33" customFormat="1" ht="25.5" hidden="1" customHeight="1" x14ac:dyDescent="0.25">
      <c r="A289" s="35"/>
      <c r="B289" s="35"/>
      <c r="C289" s="36"/>
    </row>
    <row r="290" spans="1:3" s="33" customFormat="1" ht="25.5" hidden="1" customHeight="1" x14ac:dyDescent="0.25">
      <c r="A290" s="35"/>
      <c r="B290" s="35"/>
      <c r="C290" s="37"/>
    </row>
    <row r="291" spans="1:3" s="33" customFormat="1" ht="25.5" hidden="1" customHeight="1" x14ac:dyDescent="0.25">
      <c r="A291" s="35"/>
      <c r="B291" s="35"/>
      <c r="C291" s="36"/>
    </row>
    <row r="292" spans="1:3" s="33" customFormat="1" ht="25.5" hidden="1" customHeight="1" x14ac:dyDescent="0.25">
      <c r="A292" s="35"/>
      <c r="B292" s="35"/>
      <c r="C292" s="37"/>
    </row>
    <row r="293" spans="1:3" s="33" customFormat="1" ht="25.5" hidden="1" customHeight="1" x14ac:dyDescent="0.25">
      <c r="A293" s="35"/>
      <c r="B293" s="35"/>
      <c r="C293" s="36"/>
    </row>
    <row r="294" spans="1:3" s="33" customFormat="1" ht="25.5" hidden="1" customHeight="1" x14ac:dyDescent="0.25">
      <c r="A294" s="35"/>
      <c r="B294" s="35"/>
      <c r="C294" s="36"/>
    </row>
    <row r="295" spans="1:3" s="33" customFormat="1" ht="25.5" hidden="1" customHeight="1" x14ac:dyDescent="0.25">
      <c r="A295" s="35"/>
      <c r="B295" s="35"/>
      <c r="C295" s="36"/>
    </row>
    <row r="296" spans="1:3" s="33" customFormat="1" ht="25.5" hidden="1" customHeight="1" x14ac:dyDescent="0.25">
      <c r="A296" s="35"/>
      <c r="B296" s="35"/>
      <c r="C296" s="36"/>
    </row>
    <row r="297" spans="1:3" s="33" customFormat="1" ht="25.5" hidden="1" customHeight="1" x14ac:dyDescent="0.25">
      <c r="A297" s="35"/>
      <c r="B297" s="35"/>
      <c r="C297" s="36"/>
    </row>
    <row r="298" spans="1:3" s="33" customFormat="1" ht="25.5" hidden="1" customHeight="1" x14ac:dyDescent="0.25">
      <c r="A298" s="35"/>
      <c r="B298" s="35"/>
      <c r="C298" s="36"/>
    </row>
    <row r="299" spans="1:3" s="33" customFormat="1" ht="25.5" hidden="1" customHeight="1" x14ac:dyDescent="0.25">
      <c r="A299" s="35"/>
      <c r="B299" s="35"/>
      <c r="C299" s="36"/>
    </row>
    <row r="300" spans="1:3" s="33" customFormat="1" ht="25.5" hidden="1" customHeight="1" x14ac:dyDescent="0.25">
      <c r="A300" s="35"/>
      <c r="B300" s="35"/>
      <c r="C300" s="36"/>
    </row>
    <row r="301" spans="1:3" s="33" customFormat="1" ht="25.5" hidden="1" customHeight="1" x14ac:dyDescent="0.25">
      <c r="A301" s="35"/>
      <c r="B301" s="35"/>
      <c r="C301" s="37"/>
    </row>
    <row r="302" spans="1:3" s="33" customFormat="1" ht="25.5" hidden="1" customHeight="1" x14ac:dyDescent="0.25">
      <c r="A302" s="35"/>
      <c r="B302" s="35"/>
      <c r="C302" s="36"/>
    </row>
    <row r="303" spans="1:3" s="33" customFormat="1" ht="25.5" hidden="1" customHeight="1" x14ac:dyDescent="0.25">
      <c r="A303" s="35"/>
      <c r="B303" s="35"/>
      <c r="C303" s="36"/>
    </row>
    <row r="304" spans="1:3" s="33" customFormat="1" ht="25.5" hidden="1" customHeight="1" x14ac:dyDescent="0.25">
      <c r="A304" s="35"/>
      <c r="B304" s="35"/>
      <c r="C304" s="36"/>
    </row>
    <row r="305" spans="1:3" s="33" customFormat="1" ht="25.5" hidden="1" customHeight="1" x14ac:dyDescent="0.25">
      <c r="A305" s="35"/>
      <c r="B305" s="35"/>
      <c r="C305" s="36"/>
    </row>
    <row r="306" spans="1:3" s="33" customFormat="1" ht="25.5" hidden="1" customHeight="1" x14ac:dyDescent="0.25">
      <c r="A306" s="35"/>
      <c r="B306" s="35"/>
      <c r="C306" s="36"/>
    </row>
    <row r="307" spans="1:3" s="33" customFormat="1" ht="25.5" hidden="1" customHeight="1" x14ac:dyDescent="0.25">
      <c r="A307" s="35"/>
      <c r="B307" s="35"/>
      <c r="C307" s="36"/>
    </row>
    <row r="308" spans="1:3" s="33" customFormat="1" ht="25.5" hidden="1" customHeight="1" x14ac:dyDescent="0.25">
      <c r="A308" s="35"/>
      <c r="B308" s="35"/>
      <c r="C308" s="36"/>
    </row>
    <row r="309" spans="1:3" s="33" customFormat="1" ht="25.5" hidden="1" customHeight="1" x14ac:dyDescent="0.25">
      <c r="A309" s="35"/>
      <c r="B309" s="35"/>
      <c r="C309" s="36"/>
    </row>
    <row r="310" spans="1:3" s="33" customFormat="1" ht="25.5" hidden="1" customHeight="1" x14ac:dyDescent="0.25">
      <c r="A310" s="35"/>
      <c r="B310" s="35"/>
      <c r="C310" s="36"/>
    </row>
    <row r="311" spans="1:3" s="33" customFormat="1" ht="25.5" hidden="1" customHeight="1" x14ac:dyDescent="0.25">
      <c r="A311" s="35"/>
      <c r="B311" s="35"/>
      <c r="C311" s="37"/>
    </row>
    <row r="312" spans="1:3" s="33" customFormat="1" ht="25.5" hidden="1" customHeight="1" x14ac:dyDescent="0.25">
      <c r="A312" s="35"/>
      <c r="B312" s="35"/>
      <c r="C312" s="36"/>
    </row>
    <row r="313" spans="1:3" s="33" customFormat="1" ht="25.5" hidden="1" customHeight="1" x14ac:dyDescent="0.25">
      <c r="A313" s="35"/>
      <c r="B313" s="35"/>
      <c r="C313" s="36"/>
    </row>
    <row r="314" spans="1:3" s="33" customFormat="1" ht="25.5" hidden="1" customHeight="1" x14ac:dyDescent="0.25">
      <c r="A314" s="35"/>
      <c r="B314" s="35"/>
      <c r="C314" s="36"/>
    </row>
    <row r="315" spans="1:3" s="33" customFormat="1" ht="25.5" hidden="1" customHeight="1" x14ac:dyDescent="0.25">
      <c r="A315" s="35"/>
      <c r="B315" s="35"/>
      <c r="C315" s="36"/>
    </row>
    <row r="316" spans="1:3" s="33" customFormat="1" ht="25.5" hidden="1" customHeight="1" x14ac:dyDescent="0.25">
      <c r="A316" s="35"/>
      <c r="B316" s="35"/>
      <c r="C316" s="37"/>
    </row>
    <row r="317" spans="1:3" s="33" customFormat="1" ht="25.5" hidden="1" customHeight="1" x14ac:dyDescent="0.25">
      <c r="A317" s="35"/>
      <c r="B317" s="35"/>
      <c r="C317" s="36"/>
    </row>
    <row r="318" spans="1:3" s="33" customFormat="1" ht="25.5" hidden="1" customHeight="1" x14ac:dyDescent="0.25">
      <c r="A318" s="35"/>
      <c r="B318" s="35"/>
      <c r="C318" s="36"/>
    </row>
    <row r="319" spans="1:3" s="33" customFormat="1" ht="25.5" hidden="1" customHeight="1" x14ac:dyDescent="0.25">
      <c r="A319" s="35"/>
      <c r="B319" s="35"/>
      <c r="C319" s="36"/>
    </row>
    <row r="320" spans="1:3" s="33" customFormat="1" ht="25.5" hidden="1" customHeight="1" x14ac:dyDescent="0.25">
      <c r="A320" s="35"/>
      <c r="B320" s="35"/>
      <c r="C320" s="36"/>
    </row>
    <row r="321" spans="1:3" s="33" customFormat="1" ht="25.5" hidden="1" customHeight="1" x14ac:dyDescent="0.25">
      <c r="A321" s="35"/>
      <c r="B321" s="35"/>
      <c r="C321" s="36"/>
    </row>
    <row r="322" spans="1:3" s="33" customFormat="1" ht="25.5" hidden="1" customHeight="1" x14ac:dyDescent="0.25">
      <c r="A322" s="35"/>
      <c r="B322" s="35"/>
      <c r="C322" s="36"/>
    </row>
    <row r="323" spans="1:3" s="33" customFormat="1" ht="25.5" hidden="1" customHeight="1" x14ac:dyDescent="0.25">
      <c r="A323" s="35"/>
      <c r="B323" s="35"/>
      <c r="C323" s="36"/>
    </row>
    <row r="324" spans="1:3" s="33" customFormat="1" ht="25.5" hidden="1" customHeight="1" x14ac:dyDescent="0.25">
      <c r="A324" s="35"/>
      <c r="B324" s="35"/>
      <c r="C324" s="36"/>
    </row>
    <row r="325" spans="1:3" s="33" customFormat="1" ht="25.5" hidden="1" customHeight="1" x14ac:dyDescent="0.25">
      <c r="A325" s="35"/>
      <c r="B325" s="35"/>
      <c r="C325" s="36"/>
    </row>
    <row r="326" spans="1:3" s="33" customFormat="1" ht="25.5" hidden="1" customHeight="1" x14ac:dyDescent="0.25">
      <c r="A326" s="35"/>
      <c r="B326" s="35"/>
      <c r="C326" s="37"/>
    </row>
    <row r="327" spans="1:3" s="33" customFormat="1" ht="25.5" hidden="1" customHeight="1" x14ac:dyDescent="0.25">
      <c r="A327" s="35"/>
      <c r="B327" s="35"/>
      <c r="C327" s="37"/>
    </row>
    <row r="328" spans="1:3" s="33" customFormat="1" ht="25.5" hidden="1" customHeight="1" x14ac:dyDescent="0.25">
      <c r="A328" s="35"/>
      <c r="B328" s="35"/>
      <c r="C328" s="36"/>
    </row>
    <row r="329" spans="1:3" s="33" customFormat="1" ht="25.5" hidden="1" customHeight="1" x14ac:dyDescent="0.25">
      <c r="A329" s="35"/>
      <c r="B329" s="35"/>
      <c r="C329" s="36"/>
    </row>
    <row r="330" spans="1:3" s="33" customFormat="1" ht="25.5" hidden="1" customHeight="1" x14ac:dyDescent="0.25">
      <c r="A330" s="35"/>
      <c r="B330" s="35"/>
      <c r="C330" s="36"/>
    </row>
    <row r="331" spans="1:3" s="33" customFormat="1" ht="25.5" hidden="1" customHeight="1" x14ac:dyDescent="0.25">
      <c r="A331" s="35"/>
      <c r="B331" s="35"/>
      <c r="C331" s="36"/>
    </row>
    <row r="332" spans="1:3" s="33" customFormat="1" ht="25.5" hidden="1" customHeight="1" x14ac:dyDescent="0.25">
      <c r="A332" s="35"/>
      <c r="B332" s="35"/>
      <c r="C332" s="36"/>
    </row>
    <row r="333" spans="1:3" s="33" customFormat="1" ht="25.5" hidden="1" customHeight="1" x14ac:dyDescent="0.25">
      <c r="A333" s="35"/>
      <c r="B333" s="35"/>
      <c r="C333" s="36"/>
    </row>
    <row r="334" spans="1:3" s="33" customFormat="1" ht="25.5" hidden="1" customHeight="1" x14ac:dyDescent="0.25">
      <c r="A334" s="35"/>
      <c r="B334" s="35"/>
      <c r="C334" s="36"/>
    </row>
    <row r="335" spans="1:3" s="33" customFormat="1" ht="25.5" hidden="1" customHeight="1" x14ac:dyDescent="0.25">
      <c r="A335" s="35"/>
      <c r="B335" s="35"/>
      <c r="C335" s="36"/>
    </row>
    <row r="336" spans="1:3" s="33" customFormat="1" ht="25.5" hidden="1" customHeight="1" x14ac:dyDescent="0.25">
      <c r="A336" s="35"/>
      <c r="B336" s="35"/>
      <c r="C336" s="37"/>
    </row>
    <row r="337" spans="1:3" s="33" customFormat="1" ht="25.5" hidden="1" customHeight="1" x14ac:dyDescent="0.25">
      <c r="A337" s="35"/>
      <c r="B337" s="35"/>
      <c r="C337" s="36"/>
    </row>
    <row r="338" spans="1:3" s="33" customFormat="1" ht="25.5" hidden="1" customHeight="1" x14ac:dyDescent="0.25">
      <c r="A338" s="35"/>
      <c r="B338" s="35"/>
      <c r="C338" s="36"/>
    </row>
    <row r="339" spans="1:3" s="33" customFormat="1" ht="25.5" hidden="1" customHeight="1" x14ac:dyDescent="0.25">
      <c r="A339" s="35"/>
      <c r="B339" s="35"/>
      <c r="C339" s="36"/>
    </row>
    <row r="340" spans="1:3" s="33" customFormat="1" ht="25.5" hidden="1" customHeight="1" x14ac:dyDescent="0.25">
      <c r="A340" s="35"/>
      <c r="B340" s="35"/>
      <c r="C340" s="36"/>
    </row>
    <row r="341" spans="1:3" s="33" customFormat="1" ht="25.5" hidden="1" customHeight="1" x14ac:dyDescent="0.25">
      <c r="A341" s="35"/>
      <c r="B341" s="35"/>
      <c r="C341" s="36"/>
    </row>
    <row r="342" spans="1:3" s="33" customFormat="1" ht="25.5" hidden="1" customHeight="1" x14ac:dyDescent="0.25">
      <c r="A342" s="35"/>
      <c r="B342" s="35"/>
      <c r="C342" s="36"/>
    </row>
    <row r="343" spans="1:3" s="33" customFormat="1" ht="25.5" hidden="1" customHeight="1" x14ac:dyDescent="0.25">
      <c r="A343" s="35"/>
      <c r="B343" s="35"/>
      <c r="C343" s="36"/>
    </row>
    <row r="344" spans="1:3" s="33" customFormat="1" ht="25.5" hidden="1" customHeight="1" x14ac:dyDescent="0.25">
      <c r="A344" s="35"/>
      <c r="B344" s="35"/>
      <c r="C344" s="36"/>
    </row>
    <row r="345" spans="1:3" s="33" customFormat="1" ht="25.5" hidden="1" customHeight="1" x14ac:dyDescent="0.25">
      <c r="A345" s="35"/>
      <c r="B345" s="35"/>
      <c r="C345" s="37"/>
    </row>
    <row r="346" spans="1:3" s="33" customFormat="1" ht="25.5" hidden="1" customHeight="1" x14ac:dyDescent="0.25">
      <c r="A346" s="35"/>
      <c r="B346" s="35"/>
      <c r="C346" s="36"/>
    </row>
    <row r="347" spans="1:3" s="33" customFormat="1" ht="25.5" hidden="1" customHeight="1" x14ac:dyDescent="0.25">
      <c r="A347" s="35"/>
      <c r="B347" s="35"/>
      <c r="C347" s="36"/>
    </row>
    <row r="348" spans="1:3" s="33" customFormat="1" ht="25.5" hidden="1" customHeight="1" x14ac:dyDescent="0.25">
      <c r="A348" s="35"/>
      <c r="B348" s="35"/>
      <c r="C348" s="37"/>
    </row>
    <row r="349" spans="1:3" s="33" customFormat="1" ht="25.5" hidden="1" customHeight="1" x14ac:dyDescent="0.25">
      <c r="A349" s="35"/>
      <c r="B349" s="35"/>
      <c r="C349" s="37"/>
    </row>
    <row r="350" spans="1:3" s="33" customFormat="1" ht="25.5" hidden="1" customHeight="1" x14ac:dyDescent="0.25">
      <c r="A350" s="35"/>
      <c r="B350" s="35"/>
      <c r="C350" s="36"/>
    </row>
    <row r="351" spans="1:3" s="33" customFormat="1" ht="25.5" hidden="1" customHeight="1" x14ac:dyDescent="0.25">
      <c r="A351" s="35"/>
      <c r="B351" s="35"/>
      <c r="C351" s="36"/>
    </row>
    <row r="352" spans="1:3" s="33" customFormat="1" ht="25.5" hidden="1" customHeight="1" x14ac:dyDescent="0.25">
      <c r="A352" s="35"/>
      <c r="B352" s="35"/>
      <c r="C352" s="36"/>
    </row>
    <row r="353" spans="1:3" s="33" customFormat="1" ht="25.5" hidden="1" customHeight="1" x14ac:dyDescent="0.25">
      <c r="A353" s="35"/>
      <c r="B353" s="35"/>
      <c r="C353" s="36"/>
    </row>
    <row r="354" spans="1:3" s="33" customFormat="1" ht="25.5" hidden="1" customHeight="1" x14ac:dyDescent="0.25">
      <c r="A354" s="35"/>
      <c r="B354" s="35"/>
      <c r="C354" s="36"/>
    </row>
    <row r="355" spans="1:3" s="33" customFormat="1" ht="25.5" hidden="1" customHeight="1" x14ac:dyDescent="0.25">
      <c r="A355" s="35"/>
      <c r="B355" s="35"/>
      <c r="C355" s="36"/>
    </row>
    <row r="356" spans="1:3" s="33" customFormat="1" ht="25.5" hidden="1" customHeight="1" x14ac:dyDescent="0.25">
      <c r="A356" s="35"/>
      <c r="B356" s="35"/>
      <c r="C356" s="36"/>
    </row>
    <row r="357" spans="1:3" s="33" customFormat="1" ht="25.5" hidden="1" customHeight="1" x14ac:dyDescent="0.25">
      <c r="A357" s="35"/>
      <c r="B357" s="35"/>
      <c r="C357" s="36"/>
    </row>
    <row r="358" spans="1:3" s="33" customFormat="1" ht="25.5" hidden="1" customHeight="1" x14ac:dyDescent="0.25">
      <c r="A358" s="35"/>
      <c r="B358" s="35"/>
      <c r="C358" s="36"/>
    </row>
    <row r="359" spans="1:3" s="33" customFormat="1" ht="25.5" hidden="1" customHeight="1" x14ac:dyDescent="0.25">
      <c r="A359" s="35"/>
      <c r="B359" s="35"/>
      <c r="C359" s="36"/>
    </row>
    <row r="360" spans="1:3" s="33" customFormat="1" ht="25.5" hidden="1" customHeight="1" x14ac:dyDescent="0.25">
      <c r="A360" s="35"/>
      <c r="B360" s="35"/>
      <c r="C360" s="36"/>
    </row>
    <row r="361" spans="1:3" s="33" customFormat="1" ht="25.5" hidden="1" customHeight="1" x14ac:dyDescent="0.25">
      <c r="A361" s="35"/>
      <c r="B361" s="35"/>
      <c r="C361" s="36"/>
    </row>
    <row r="362" spans="1:3" s="33" customFormat="1" ht="25.5" hidden="1" customHeight="1" x14ac:dyDescent="0.25">
      <c r="A362" s="35"/>
      <c r="B362" s="35"/>
      <c r="C362" s="37"/>
    </row>
    <row r="363" spans="1:3" s="33" customFormat="1" ht="25.5" hidden="1" customHeight="1" x14ac:dyDescent="0.25">
      <c r="A363" s="35"/>
      <c r="B363" s="35"/>
      <c r="C363" s="36"/>
    </row>
    <row r="364" spans="1:3" s="33" customFormat="1" ht="25.5" hidden="1" customHeight="1" x14ac:dyDescent="0.25">
      <c r="A364" s="35"/>
      <c r="B364" s="35"/>
      <c r="C364" s="36"/>
    </row>
    <row r="365" spans="1:3" s="33" customFormat="1" ht="25.5" hidden="1" customHeight="1" x14ac:dyDescent="0.25">
      <c r="A365" s="35"/>
      <c r="B365" s="35"/>
      <c r="C365" s="36"/>
    </row>
    <row r="366" spans="1:3" s="33" customFormat="1" ht="25.5" hidden="1" customHeight="1" x14ac:dyDescent="0.25">
      <c r="A366" s="35"/>
      <c r="B366" s="35"/>
      <c r="C366" s="36"/>
    </row>
    <row r="367" spans="1:3" s="33" customFormat="1" ht="25.5" hidden="1" customHeight="1" x14ac:dyDescent="0.25">
      <c r="A367" s="35"/>
      <c r="B367" s="35"/>
      <c r="C367" s="36"/>
    </row>
    <row r="368" spans="1:3" s="33" customFormat="1" ht="25.5" hidden="1" customHeight="1" x14ac:dyDescent="0.25">
      <c r="A368" s="35"/>
      <c r="B368" s="35"/>
      <c r="C368" s="36"/>
    </row>
    <row r="369" spans="1:3" s="33" customFormat="1" ht="25.5" hidden="1" customHeight="1" x14ac:dyDescent="0.25">
      <c r="A369" s="35"/>
      <c r="B369" s="35"/>
      <c r="C369" s="37"/>
    </row>
    <row r="370" spans="1:3" s="33" customFormat="1" ht="25.5" hidden="1" customHeight="1" x14ac:dyDescent="0.25">
      <c r="A370" s="35"/>
      <c r="B370" s="35"/>
      <c r="C370" s="36"/>
    </row>
    <row r="371" spans="1:3" s="33" customFormat="1" ht="25.5" hidden="1" customHeight="1" x14ac:dyDescent="0.25">
      <c r="A371" s="35"/>
      <c r="B371" s="35"/>
      <c r="C371" s="36"/>
    </row>
    <row r="372" spans="1:3" s="33" customFormat="1" ht="25.5" hidden="1" customHeight="1" x14ac:dyDescent="0.25">
      <c r="A372" s="35"/>
      <c r="B372" s="35"/>
      <c r="C372" s="36"/>
    </row>
    <row r="373" spans="1:3" s="33" customFormat="1" ht="25.5" hidden="1" customHeight="1" x14ac:dyDescent="0.25">
      <c r="A373" s="35"/>
      <c r="B373" s="35"/>
      <c r="C373" s="36"/>
    </row>
    <row r="374" spans="1:3" s="33" customFormat="1" ht="25.5" hidden="1" customHeight="1" x14ac:dyDescent="0.25">
      <c r="A374" s="35"/>
      <c r="B374" s="35"/>
      <c r="C374" s="36"/>
    </row>
    <row r="375" spans="1:3" s="33" customFormat="1" ht="25.5" hidden="1" customHeight="1" x14ac:dyDescent="0.25">
      <c r="A375" s="35"/>
      <c r="B375" s="35"/>
      <c r="C375" s="36"/>
    </row>
    <row r="376" spans="1:3" s="33" customFormat="1" ht="25.5" hidden="1" customHeight="1" x14ac:dyDescent="0.25">
      <c r="A376" s="35"/>
      <c r="B376" s="35"/>
      <c r="C376" s="36"/>
    </row>
    <row r="377" spans="1:3" s="33" customFormat="1" ht="25.5" hidden="1" customHeight="1" x14ac:dyDescent="0.25">
      <c r="A377" s="35"/>
      <c r="B377" s="35"/>
      <c r="C377" s="36"/>
    </row>
    <row r="378" spans="1:3" s="33" customFormat="1" ht="25.5" hidden="1" customHeight="1" x14ac:dyDescent="0.25">
      <c r="A378" s="35"/>
      <c r="B378" s="35"/>
      <c r="C378" s="36"/>
    </row>
    <row r="379" spans="1:3" s="33" customFormat="1" ht="25.5" hidden="1" customHeight="1" x14ac:dyDescent="0.25">
      <c r="A379" s="35"/>
      <c r="B379" s="35"/>
      <c r="C379" s="37"/>
    </row>
    <row r="380" spans="1:3" s="33" customFormat="1" ht="25.5" hidden="1" customHeight="1" x14ac:dyDescent="0.25">
      <c r="A380" s="35"/>
      <c r="B380" s="35"/>
      <c r="C380" s="36"/>
    </row>
    <row r="381" spans="1:3" s="33" customFormat="1" ht="25.5" hidden="1" customHeight="1" x14ac:dyDescent="0.25">
      <c r="A381" s="35"/>
      <c r="B381" s="35"/>
      <c r="C381" s="36"/>
    </row>
    <row r="382" spans="1:3" s="33" customFormat="1" ht="25.5" hidden="1" customHeight="1" x14ac:dyDescent="0.25">
      <c r="A382" s="35"/>
      <c r="B382" s="35"/>
      <c r="C382" s="36"/>
    </row>
    <row r="383" spans="1:3" s="33" customFormat="1" ht="25.5" hidden="1" customHeight="1" x14ac:dyDescent="0.25">
      <c r="A383" s="35"/>
      <c r="B383" s="35"/>
      <c r="C383" s="36"/>
    </row>
    <row r="384" spans="1:3" s="33" customFormat="1" ht="25.5" hidden="1" customHeight="1" x14ac:dyDescent="0.25">
      <c r="A384" s="35"/>
      <c r="B384" s="35"/>
      <c r="C384" s="36"/>
    </row>
    <row r="385" spans="1:3" s="33" customFormat="1" ht="25.5" hidden="1" customHeight="1" x14ac:dyDescent="0.25">
      <c r="A385" s="35"/>
      <c r="B385" s="35"/>
      <c r="C385" s="36"/>
    </row>
    <row r="386" spans="1:3" s="33" customFormat="1" ht="25.5" hidden="1" customHeight="1" x14ac:dyDescent="0.25">
      <c r="A386" s="35"/>
      <c r="B386" s="35"/>
      <c r="C386" s="36"/>
    </row>
    <row r="387" spans="1:3" s="33" customFormat="1" ht="25.5" hidden="1" customHeight="1" x14ac:dyDescent="0.25">
      <c r="A387" s="35"/>
      <c r="B387" s="35"/>
      <c r="C387" s="36"/>
    </row>
    <row r="388" spans="1:3" s="33" customFormat="1" ht="25.5" hidden="1" customHeight="1" x14ac:dyDescent="0.25">
      <c r="A388" s="35"/>
      <c r="B388" s="35"/>
      <c r="C388" s="36"/>
    </row>
    <row r="389" spans="1:3" s="33" customFormat="1" ht="25.5" hidden="1" customHeight="1" x14ac:dyDescent="0.25">
      <c r="A389" s="35"/>
      <c r="B389" s="35"/>
      <c r="C389" s="37"/>
    </row>
    <row r="390" spans="1:3" s="33" customFormat="1" ht="25.5" hidden="1" customHeight="1" x14ac:dyDescent="0.25">
      <c r="A390" s="35"/>
      <c r="B390" s="35"/>
      <c r="C390" s="36"/>
    </row>
    <row r="391" spans="1:3" s="33" customFormat="1" ht="25.5" hidden="1" customHeight="1" x14ac:dyDescent="0.25">
      <c r="A391" s="35"/>
      <c r="B391" s="35"/>
      <c r="C391" s="36"/>
    </row>
    <row r="392" spans="1:3" s="33" customFormat="1" ht="25.5" hidden="1" customHeight="1" x14ac:dyDescent="0.25">
      <c r="A392" s="35"/>
      <c r="B392" s="35"/>
      <c r="C392" s="37"/>
    </row>
    <row r="393" spans="1:3" s="33" customFormat="1" ht="25.5" hidden="1" customHeight="1" x14ac:dyDescent="0.25">
      <c r="A393" s="35"/>
      <c r="B393" s="35"/>
      <c r="C393" s="36"/>
    </row>
    <row r="394" spans="1:3" s="33" customFormat="1" ht="25.5" hidden="1" customHeight="1" x14ac:dyDescent="0.25">
      <c r="A394" s="35"/>
      <c r="B394" s="35"/>
      <c r="C394" s="36"/>
    </row>
    <row r="395" spans="1:3" s="33" customFormat="1" ht="25.5" hidden="1" customHeight="1" x14ac:dyDescent="0.25">
      <c r="A395" s="35"/>
      <c r="B395" s="35"/>
      <c r="C395" s="36"/>
    </row>
    <row r="396" spans="1:3" s="33" customFormat="1" ht="25.5" hidden="1" customHeight="1" x14ac:dyDescent="0.25">
      <c r="A396" s="35"/>
      <c r="B396" s="35"/>
      <c r="C396" s="37"/>
    </row>
    <row r="397" spans="1:3" s="33" customFormat="1" ht="25.5" hidden="1" customHeight="1" x14ac:dyDescent="0.25">
      <c r="A397" s="35"/>
      <c r="B397" s="35"/>
      <c r="C397" s="37"/>
    </row>
    <row r="398" spans="1:3" s="33" customFormat="1" ht="25.5" hidden="1" customHeight="1" x14ac:dyDescent="0.25">
      <c r="A398" s="35"/>
      <c r="B398" s="35"/>
      <c r="C398" s="36"/>
    </row>
    <row r="399" spans="1:3" s="33" customFormat="1" ht="25.5" hidden="1" customHeight="1" x14ac:dyDescent="0.25">
      <c r="A399" s="35"/>
      <c r="B399" s="35"/>
      <c r="C399" s="36"/>
    </row>
    <row r="400" spans="1:3" s="33" customFormat="1" ht="25.5" hidden="1" customHeight="1" x14ac:dyDescent="0.25">
      <c r="A400" s="35"/>
      <c r="B400" s="35"/>
      <c r="C400" s="36"/>
    </row>
    <row r="401" spans="1:3" s="33" customFormat="1" ht="25.5" hidden="1" customHeight="1" x14ac:dyDescent="0.25">
      <c r="A401" s="35"/>
      <c r="B401" s="35"/>
      <c r="C401" s="36"/>
    </row>
    <row r="402" spans="1:3" s="33" customFormat="1" ht="25.5" hidden="1" customHeight="1" x14ac:dyDescent="0.25">
      <c r="A402" s="35"/>
      <c r="B402" s="35"/>
      <c r="C402" s="36"/>
    </row>
    <row r="403" spans="1:3" s="33" customFormat="1" ht="25.5" hidden="1" customHeight="1" x14ac:dyDescent="0.25">
      <c r="A403" s="35"/>
      <c r="B403" s="35"/>
      <c r="C403" s="36"/>
    </row>
    <row r="404" spans="1:3" s="33" customFormat="1" ht="25.5" hidden="1" customHeight="1" x14ac:dyDescent="0.25">
      <c r="A404" s="35"/>
      <c r="B404" s="35"/>
      <c r="C404" s="37"/>
    </row>
    <row r="405" spans="1:3" s="33" customFormat="1" ht="25.5" hidden="1" customHeight="1" x14ac:dyDescent="0.25">
      <c r="A405" s="35"/>
      <c r="B405" s="35"/>
      <c r="C405" s="36"/>
    </row>
    <row r="406" spans="1:3" s="33" customFormat="1" ht="25.5" hidden="1" customHeight="1" x14ac:dyDescent="0.25">
      <c r="A406" s="35"/>
      <c r="B406" s="35"/>
      <c r="C406" s="36"/>
    </row>
    <row r="407" spans="1:3" s="33" customFormat="1" ht="25.5" hidden="1" customHeight="1" x14ac:dyDescent="0.25">
      <c r="A407" s="35"/>
      <c r="B407" s="35"/>
      <c r="C407" s="36"/>
    </row>
    <row r="408" spans="1:3" s="33" customFormat="1" ht="25.5" hidden="1" customHeight="1" x14ac:dyDescent="0.25">
      <c r="A408" s="35"/>
      <c r="B408" s="35"/>
      <c r="C408" s="36"/>
    </row>
    <row r="409" spans="1:3" s="33" customFormat="1" ht="25.5" hidden="1" customHeight="1" x14ac:dyDescent="0.25">
      <c r="A409" s="35"/>
      <c r="B409" s="35"/>
      <c r="C409" s="36"/>
    </row>
    <row r="410" spans="1:3" s="33" customFormat="1" ht="25.5" hidden="1" customHeight="1" x14ac:dyDescent="0.25">
      <c r="A410" s="35"/>
      <c r="B410" s="35"/>
      <c r="C410" s="37"/>
    </row>
    <row r="411" spans="1:3" s="33" customFormat="1" ht="25.5" hidden="1" customHeight="1" x14ac:dyDescent="0.25">
      <c r="A411" s="35"/>
      <c r="B411" s="35"/>
      <c r="C411" s="36"/>
    </row>
    <row r="412" spans="1:3" s="33" customFormat="1" ht="25.5" hidden="1" customHeight="1" x14ac:dyDescent="0.25">
      <c r="A412" s="35"/>
      <c r="B412" s="35"/>
      <c r="C412" s="36"/>
    </row>
    <row r="413" spans="1:3" s="33" customFormat="1" ht="25.5" hidden="1" customHeight="1" x14ac:dyDescent="0.25">
      <c r="A413" s="35"/>
      <c r="B413" s="35"/>
      <c r="C413" s="36"/>
    </row>
    <row r="414" spans="1:3" s="33" customFormat="1" ht="25.5" hidden="1" customHeight="1" x14ac:dyDescent="0.25">
      <c r="A414" s="35"/>
      <c r="B414" s="35"/>
      <c r="C414" s="37"/>
    </row>
    <row r="415" spans="1:3" s="33" customFormat="1" ht="25.5" hidden="1" customHeight="1" x14ac:dyDescent="0.25">
      <c r="A415" s="35"/>
      <c r="B415" s="35"/>
      <c r="C415" s="37"/>
    </row>
    <row r="416" spans="1:3" s="33" customFormat="1" ht="25.5" hidden="1" customHeight="1" x14ac:dyDescent="0.25">
      <c r="A416" s="35"/>
      <c r="B416" s="35"/>
      <c r="C416" s="36"/>
    </row>
    <row r="417" spans="1:3" s="33" customFormat="1" ht="25.5" hidden="1" customHeight="1" x14ac:dyDescent="0.25">
      <c r="A417" s="35"/>
      <c r="B417" s="35"/>
      <c r="C417" s="36"/>
    </row>
    <row r="418" spans="1:3" s="33" customFormat="1" ht="25.5" hidden="1" customHeight="1" x14ac:dyDescent="0.25">
      <c r="A418" s="35"/>
      <c r="B418" s="35"/>
      <c r="C418" s="36"/>
    </row>
    <row r="419" spans="1:3" s="33" customFormat="1" ht="25.5" hidden="1" customHeight="1" x14ac:dyDescent="0.25">
      <c r="A419" s="35"/>
      <c r="B419" s="35"/>
      <c r="C419" s="36"/>
    </row>
    <row r="420" spans="1:3" s="33" customFormat="1" ht="25.5" hidden="1" customHeight="1" x14ac:dyDescent="0.25">
      <c r="A420" s="35"/>
      <c r="B420" s="35"/>
      <c r="C420" s="36"/>
    </row>
    <row r="421" spans="1:3" s="33" customFormat="1" ht="25.5" hidden="1" customHeight="1" x14ac:dyDescent="0.25">
      <c r="A421" s="35"/>
      <c r="B421" s="35"/>
      <c r="C421" s="36"/>
    </row>
    <row r="422" spans="1:3" s="33" customFormat="1" ht="25.5" hidden="1" customHeight="1" x14ac:dyDescent="0.25">
      <c r="A422" s="35"/>
      <c r="B422" s="35"/>
      <c r="C422" s="36"/>
    </row>
    <row r="423" spans="1:3" s="33" customFormat="1" ht="25.5" hidden="1" customHeight="1" x14ac:dyDescent="0.25">
      <c r="A423" s="35"/>
      <c r="B423" s="35"/>
      <c r="C423" s="36"/>
    </row>
    <row r="424" spans="1:3" s="33" customFormat="1" ht="25.5" hidden="1" customHeight="1" x14ac:dyDescent="0.25">
      <c r="A424" s="35"/>
      <c r="B424" s="35"/>
      <c r="C424" s="37"/>
    </row>
    <row r="425" spans="1:3" s="33" customFormat="1" ht="25.5" hidden="1" customHeight="1" x14ac:dyDescent="0.25">
      <c r="A425" s="35"/>
      <c r="B425" s="35"/>
      <c r="C425" s="36"/>
    </row>
    <row r="426" spans="1:3" s="33" customFormat="1" ht="25.5" hidden="1" customHeight="1" x14ac:dyDescent="0.25">
      <c r="A426" s="35"/>
      <c r="B426" s="35"/>
      <c r="C426" s="36"/>
    </row>
    <row r="427" spans="1:3" s="33" customFormat="1" ht="25.5" hidden="1" customHeight="1" x14ac:dyDescent="0.25">
      <c r="A427" s="35"/>
      <c r="B427" s="35"/>
      <c r="C427" s="36"/>
    </row>
    <row r="428" spans="1:3" s="33" customFormat="1" ht="25.5" hidden="1" customHeight="1" x14ac:dyDescent="0.25">
      <c r="A428" s="35"/>
      <c r="B428" s="35"/>
      <c r="C428" s="36"/>
    </row>
    <row r="429" spans="1:3" s="33" customFormat="1" ht="25.5" hidden="1" customHeight="1" x14ac:dyDescent="0.25">
      <c r="A429" s="35"/>
      <c r="B429" s="35"/>
      <c r="C429" s="36"/>
    </row>
    <row r="430" spans="1:3" s="33" customFormat="1" ht="25.5" hidden="1" customHeight="1" x14ac:dyDescent="0.25">
      <c r="A430" s="35"/>
      <c r="B430" s="35"/>
      <c r="C430" s="36"/>
    </row>
    <row r="431" spans="1:3" s="33" customFormat="1" ht="25.5" hidden="1" customHeight="1" x14ac:dyDescent="0.25">
      <c r="A431" s="35"/>
      <c r="B431" s="35"/>
      <c r="C431" s="36"/>
    </row>
    <row r="432" spans="1:3" s="33" customFormat="1" ht="25.5" hidden="1" customHeight="1" x14ac:dyDescent="0.25">
      <c r="A432" s="35"/>
      <c r="B432" s="35"/>
      <c r="C432" s="36"/>
    </row>
    <row r="433" spans="1:3" s="33" customFormat="1" ht="25.5" hidden="1" customHeight="1" x14ac:dyDescent="0.25">
      <c r="A433" s="35"/>
      <c r="B433" s="35"/>
      <c r="C433" s="37"/>
    </row>
    <row r="434" spans="1:3" s="33" customFormat="1" ht="25.5" hidden="1" customHeight="1" x14ac:dyDescent="0.25">
      <c r="A434" s="35"/>
      <c r="B434" s="35"/>
      <c r="C434" s="36"/>
    </row>
    <row r="435" spans="1:3" s="33" customFormat="1" ht="25.5" hidden="1" customHeight="1" x14ac:dyDescent="0.25">
      <c r="A435" s="35"/>
      <c r="B435" s="35"/>
      <c r="C435" s="36"/>
    </row>
    <row r="436" spans="1:3" s="33" customFormat="1" ht="25.5" hidden="1" customHeight="1" x14ac:dyDescent="0.25">
      <c r="A436" s="35"/>
      <c r="B436" s="35"/>
      <c r="C436" s="37"/>
    </row>
    <row r="437" spans="1:3" s="33" customFormat="1" ht="25.5" hidden="1" customHeight="1" x14ac:dyDescent="0.25">
      <c r="A437" s="35"/>
      <c r="B437" s="35"/>
      <c r="C437" s="36"/>
    </row>
    <row r="438" spans="1:3" s="33" customFormat="1" ht="25.5" hidden="1" customHeight="1" x14ac:dyDescent="0.25">
      <c r="A438" s="35"/>
      <c r="B438" s="35"/>
      <c r="C438" s="36"/>
    </row>
    <row r="439" spans="1:3" s="33" customFormat="1" ht="25.5" hidden="1" customHeight="1" x14ac:dyDescent="0.25">
      <c r="A439" s="35"/>
      <c r="B439" s="35"/>
      <c r="C439" s="37"/>
    </row>
    <row r="440" spans="1:3" s="33" customFormat="1" ht="25.5" hidden="1" customHeight="1" x14ac:dyDescent="0.25">
      <c r="A440" s="35"/>
      <c r="B440" s="35"/>
      <c r="C440" s="36"/>
    </row>
    <row r="441" spans="1:3" s="33" customFormat="1" ht="25.5" hidden="1" customHeight="1" x14ac:dyDescent="0.25">
      <c r="A441" s="35"/>
      <c r="B441" s="35"/>
      <c r="C441" s="36"/>
    </row>
    <row r="442" spans="1:3" s="33" customFormat="1" ht="25.5" hidden="1" customHeight="1" x14ac:dyDescent="0.25">
      <c r="A442" s="35"/>
      <c r="B442" s="35"/>
      <c r="C442" s="37"/>
    </row>
    <row r="443" spans="1:3" s="33" customFormat="1" ht="25.5" hidden="1" customHeight="1" x14ac:dyDescent="0.25">
      <c r="A443" s="35"/>
      <c r="B443" s="35"/>
      <c r="C443" s="36"/>
    </row>
    <row r="444" spans="1:3" s="33" customFormat="1" ht="25.5" hidden="1" customHeight="1" x14ac:dyDescent="0.25">
      <c r="A444" s="35"/>
      <c r="B444" s="35"/>
      <c r="C444" s="36"/>
    </row>
    <row r="445" spans="1:3" s="33" customFormat="1" ht="25.5" hidden="1" customHeight="1" x14ac:dyDescent="0.25">
      <c r="A445" s="35"/>
      <c r="B445" s="35"/>
      <c r="C445" s="37"/>
    </row>
    <row r="446" spans="1:3" s="33" customFormat="1" ht="25.5" hidden="1" customHeight="1" x14ac:dyDescent="0.25">
      <c r="A446" s="35"/>
      <c r="B446" s="35"/>
      <c r="C446" s="36"/>
    </row>
    <row r="447" spans="1:3" hidden="1" x14ac:dyDescent="0.25"/>
    <row r="448" spans="1:3"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workbookViewId="0">
      <selection activeCell="E7" sqref="E7"/>
    </sheetView>
  </sheetViews>
  <sheetFormatPr baseColWidth="10" defaultColWidth="0" defaultRowHeight="0" customHeight="1" zeroHeight="1" x14ac:dyDescent="0.25"/>
  <cols>
    <col min="1" max="4" width="2.28515625" style="38" customWidth="1"/>
    <col min="5" max="5" width="67.5703125" style="38" customWidth="1"/>
    <col min="6" max="6" width="20" style="33" customWidth="1"/>
    <col min="7" max="7" width="6.85546875" hidden="1" customWidth="1"/>
    <col min="8" max="16" width="0" hidden="1" customWidth="1"/>
    <col min="17" max="251" width="11.42578125" hidden="1" customWidth="1"/>
    <col min="252" max="252" width="1" customWidth="1"/>
  </cols>
  <sheetData>
    <row r="1" spans="1:7" s="170" customFormat="1" ht="64.5" customHeight="1" x14ac:dyDescent="0.25">
      <c r="A1" s="753" t="s">
        <v>1730</v>
      </c>
      <c r="B1" s="754"/>
      <c r="C1" s="754"/>
      <c r="D1" s="754"/>
      <c r="E1" s="754"/>
      <c r="F1" s="755"/>
    </row>
    <row r="2" spans="1:7" s="170" customFormat="1" ht="21" customHeight="1" x14ac:dyDescent="0.25">
      <c r="A2" s="590" t="str">
        <f>'Objetivos PMD'!$B$3</f>
        <v>Municipio:  Municipio de Zapotlán el Grande, Jalisco.</v>
      </c>
      <c r="B2" s="591"/>
      <c r="C2" s="591"/>
      <c r="D2" s="591"/>
      <c r="E2" s="591"/>
      <c r="F2" s="592"/>
    </row>
    <row r="3" spans="1:7" s="172" customFormat="1" ht="14.25" customHeight="1" x14ac:dyDescent="0.25">
      <c r="A3" s="756"/>
      <c r="B3" s="757"/>
      <c r="C3" s="757"/>
      <c r="D3" s="758"/>
      <c r="E3" s="386"/>
      <c r="F3" s="405" t="s">
        <v>1305</v>
      </c>
      <c r="G3" s="171"/>
    </row>
    <row r="4" spans="1:7" s="389" customFormat="1" ht="3.75" customHeight="1" x14ac:dyDescent="0.25">
      <c r="A4" s="406"/>
      <c r="B4" s="387"/>
      <c r="C4" s="387"/>
      <c r="D4" s="387"/>
      <c r="E4" s="388"/>
      <c r="F4" s="407"/>
    </row>
    <row r="5" spans="1:7" s="173" customFormat="1" ht="20.100000000000001" customHeight="1" x14ac:dyDescent="0.25">
      <c r="A5" s="408">
        <v>1</v>
      </c>
      <c r="B5" s="747" t="s">
        <v>1048</v>
      </c>
      <c r="C5" s="748"/>
      <c r="D5" s="748"/>
      <c r="E5" s="749"/>
      <c r="F5" s="409">
        <f>SUM(F6+F9+F14+F24+F26+F29+F33+F38)</f>
        <v>225885577.47000003</v>
      </c>
    </row>
    <row r="6" spans="1:7" s="173" customFormat="1" ht="20.100000000000001" customHeight="1" x14ac:dyDescent="0.25">
      <c r="A6" s="410" t="s">
        <v>1600</v>
      </c>
      <c r="B6" s="237" t="s">
        <v>1600</v>
      </c>
      <c r="C6" s="744" t="s">
        <v>1050</v>
      </c>
      <c r="D6" s="745"/>
      <c r="E6" s="746"/>
      <c r="F6" s="411">
        <f>SUM(F7:F8)</f>
        <v>2497368.09</v>
      </c>
    </row>
    <row r="7" spans="1:7" s="74" customFormat="1" ht="20.100000000000001" customHeight="1" x14ac:dyDescent="0.25">
      <c r="A7" s="412"/>
      <c r="B7" s="235" t="s">
        <v>1600</v>
      </c>
      <c r="C7" s="235" t="s">
        <v>1600</v>
      </c>
      <c r="D7" s="235" t="s">
        <v>1632</v>
      </c>
      <c r="E7" s="137" t="s">
        <v>1052</v>
      </c>
      <c r="F7" s="413">
        <v>2497368.09</v>
      </c>
    </row>
    <row r="8" spans="1:7" s="74" customFormat="1" ht="20.100000000000001" customHeight="1" x14ac:dyDescent="0.25">
      <c r="A8" s="412"/>
      <c r="B8" s="235" t="s">
        <v>1600</v>
      </c>
      <c r="C8" s="235" t="s">
        <v>1600</v>
      </c>
      <c r="D8" s="235" t="s">
        <v>1601</v>
      </c>
      <c r="E8" s="137" t="s">
        <v>1606</v>
      </c>
      <c r="F8" s="413">
        <v>0</v>
      </c>
    </row>
    <row r="9" spans="1:7" s="173" customFormat="1" ht="20.100000000000001" customHeight="1" x14ac:dyDescent="0.25">
      <c r="A9" s="410" t="s">
        <v>1600</v>
      </c>
      <c r="B9" s="237" t="s">
        <v>1605</v>
      </c>
      <c r="C9" s="744" t="s">
        <v>1056</v>
      </c>
      <c r="D9" s="745"/>
      <c r="E9" s="746"/>
      <c r="F9" s="411">
        <f>SUM(F10:F13)</f>
        <v>0</v>
      </c>
    </row>
    <row r="10" spans="1:7" s="74" customFormat="1" ht="20.100000000000001" customHeight="1" x14ac:dyDescent="0.25">
      <c r="A10" s="412"/>
      <c r="B10" s="235" t="s">
        <v>1600</v>
      </c>
      <c r="C10" s="235" t="s">
        <v>1605</v>
      </c>
      <c r="D10" s="235" t="s">
        <v>1632</v>
      </c>
      <c r="E10" s="236" t="s">
        <v>1607</v>
      </c>
      <c r="F10" s="413">
        <v>0</v>
      </c>
    </row>
    <row r="11" spans="1:7" s="74" customFormat="1" ht="20.100000000000001" customHeight="1" x14ac:dyDescent="0.25">
      <c r="A11" s="412"/>
      <c r="B11" s="235" t="s">
        <v>1632</v>
      </c>
      <c r="C11" s="235" t="s">
        <v>1601</v>
      </c>
      <c r="D11" s="235" t="s">
        <v>1601</v>
      </c>
      <c r="E11" s="236" t="s">
        <v>1060</v>
      </c>
      <c r="F11" s="413">
        <v>0</v>
      </c>
    </row>
    <row r="12" spans="1:7" s="74" customFormat="1" ht="20.100000000000001" customHeight="1" x14ac:dyDescent="0.25">
      <c r="A12" s="412"/>
      <c r="B12" s="235" t="s">
        <v>1600</v>
      </c>
      <c r="C12" s="235" t="s">
        <v>1605</v>
      </c>
      <c r="D12" s="235" t="s">
        <v>1602</v>
      </c>
      <c r="E12" s="137" t="s">
        <v>1062</v>
      </c>
      <c r="F12" s="413">
        <v>0</v>
      </c>
    </row>
    <row r="13" spans="1:7" s="74" customFormat="1" ht="20.100000000000001" customHeight="1" x14ac:dyDescent="0.25">
      <c r="A13" s="412"/>
      <c r="B13" s="235" t="s">
        <v>1632</v>
      </c>
      <c r="C13" s="235" t="s">
        <v>1601</v>
      </c>
      <c r="D13" s="235" t="s">
        <v>1635</v>
      </c>
      <c r="E13" s="236" t="s">
        <v>1064</v>
      </c>
      <c r="F13" s="414">
        <v>0</v>
      </c>
    </row>
    <row r="14" spans="1:7" s="173" customFormat="1" ht="20.100000000000001" customHeight="1" x14ac:dyDescent="0.25">
      <c r="A14" s="410" t="s">
        <v>1600</v>
      </c>
      <c r="B14" s="237" t="s">
        <v>1633</v>
      </c>
      <c r="C14" s="744" t="s">
        <v>1066</v>
      </c>
      <c r="D14" s="745"/>
      <c r="E14" s="746"/>
      <c r="F14" s="411">
        <f>SUM(F15:F23)</f>
        <v>97140285.980000004</v>
      </c>
    </row>
    <row r="15" spans="1:7" s="74" customFormat="1" ht="20.100000000000001" customHeight="1" x14ac:dyDescent="0.25">
      <c r="A15" s="412"/>
      <c r="B15" s="235" t="s">
        <v>1600</v>
      </c>
      <c r="C15" s="235" t="s">
        <v>1633</v>
      </c>
      <c r="D15" s="235" t="s">
        <v>1632</v>
      </c>
      <c r="E15" s="137" t="s">
        <v>1608</v>
      </c>
      <c r="F15" s="414">
        <v>2866498.13</v>
      </c>
    </row>
    <row r="16" spans="1:7" s="74" customFormat="1" ht="20.100000000000001" customHeight="1" x14ac:dyDescent="0.25">
      <c r="A16" s="412"/>
      <c r="B16" s="235" t="s">
        <v>1600</v>
      </c>
      <c r="C16" s="235" t="s">
        <v>1633</v>
      </c>
      <c r="D16" s="235" t="s">
        <v>1601</v>
      </c>
      <c r="E16" s="137" t="s">
        <v>1070</v>
      </c>
      <c r="F16" s="413">
        <v>0</v>
      </c>
    </row>
    <row r="17" spans="1:6" s="74" customFormat="1" ht="20.100000000000001" customHeight="1" x14ac:dyDescent="0.25">
      <c r="A17" s="412"/>
      <c r="B17" s="235" t="s">
        <v>1600</v>
      </c>
      <c r="C17" s="235" t="s">
        <v>1633</v>
      </c>
      <c r="D17" s="235" t="s">
        <v>1602</v>
      </c>
      <c r="E17" s="137" t="s">
        <v>1072</v>
      </c>
      <c r="F17" s="413">
        <v>0</v>
      </c>
    </row>
    <row r="18" spans="1:6" s="74" customFormat="1" ht="20.100000000000001" customHeight="1" x14ac:dyDescent="0.25">
      <c r="A18" s="412"/>
      <c r="B18" s="235" t="s">
        <v>1600</v>
      </c>
      <c r="C18" s="235" t="s">
        <v>1633</v>
      </c>
      <c r="D18" s="235" t="s">
        <v>1635</v>
      </c>
      <c r="E18" s="137" t="s">
        <v>1074</v>
      </c>
      <c r="F18" s="413">
        <v>90379438.620000005</v>
      </c>
    </row>
    <row r="19" spans="1:6" s="74" customFormat="1" ht="20.100000000000001" customHeight="1" x14ac:dyDescent="0.25">
      <c r="A19" s="412"/>
      <c r="B19" s="235" t="s">
        <v>1600</v>
      </c>
      <c r="C19" s="235" t="s">
        <v>1633</v>
      </c>
      <c r="D19" s="235" t="s">
        <v>1603</v>
      </c>
      <c r="E19" s="137" t="s">
        <v>1076</v>
      </c>
      <c r="F19" s="413">
        <v>3894349.23</v>
      </c>
    </row>
    <row r="20" spans="1:6" s="74" customFormat="1" ht="20.100000000000001" customHeight="1" x14ac:dyDescent="0.25">
      <c r="A20" s="412"/>
      <c r="B20" s="235" t="s">
        <v>1600</v>
      </c>
      <c r="C20" s="235" t="s">
        <v>1633</v>
      </c>
      <c r="D20" s="235" t="s">
        <v>1636</v>
      </c>
      <c r="E20" s="137" t="s">
        <v>1078</v>
      </c>
      <c r="F20" s="413">
        <v>0</v>
      </c>
    </row>
    <row r="21" spans="1:6" s="74" customFormat="1" ht="20.100000000000001" customHeight="1" x14ac:dyDescent="0.25">
      <c r="A21" s="412"/>
      <c r="B21" s="235" t="s">
        <v>1600</v>
      </c>
      <c r="C21" s="235" t="s">
        <v>1633</v>
      </c>
      <c r="D21" s="235" t="s">
        <v>1604</v>
      </c>
      <c r="E21" s="137" t="s">
        <v>1080</v>
      </c>
      <c r="F21" s="413">
        <v>0</v>
      </c>
    </row>
    <row r="22" spans="1:6" s="74" customFormat="1" ht="20.100000000000001" customHeight="1" x14ac:dyDescent="0.25">
      <c r="A22" s="412"/>
      <c r="B22" s="235" t="s">
        <v>1600</v>
      </c>
      <c r="C22" s="235" t="s">
        <v>1633</v>
      </c>
      <c r="D22" s="235" t="s">
        <v>1637</v>
      </c>
      <c r="E22" s="137" t="s">
        <v>1082</v>
      </c>
      <c r="F22" s="413">
        <v>0</v>
      </c>
    </row>
    <row r="23" spans="1:6" s="74" customFormat="1" ht="20.100000000000001" customHeight="1" x14ac:dyDescent="0.25">
      <c r="A23" s="412"/>
      <c r="B23" s="235" t="s">
        <v>1600</v>
      </c>
      <c r="C23" s="235" t="s">
        <v>1633</v>
      </c>
      <c r="D23" s="235" t="s">
        <v>1638</v>
      </c>
      <c r="E23" s="137" t="s">
        <v>179</v>
      </c>
      <c r="F23" s="413">
        <v>0</v>
      </c>
    </row>
    <row r="24" spans="1:6" s="173" customFormat="1" ht="20.100000000000001" customHeight="1" x14ac:dyDescent="0.25">
      <c r="A24" s="410" t="s">
        <v>1600</v>
      </c>
      <c r="B24" s="237" t="s">
        <v>1634</v>
      </c>
      <c r="C24" s="744" t="s">
        <v>1085</v>
      </c>
      <c r="D24" s="745"/>
      <c r="E24" s="746"/>
      <c r="F24" s="411">
        <f>SUM(F25)</f>
        <v>2032902.94</v>
      </c>
    </row>
    <row r="25" spans="1:6" s="74" customFormat="1" ht="20.100000000000001" customHeight="1" x14ac:dyDescent="0.25">
      <c r="A25" s="412"/>
      <c r="B25" s="235" t="s">
        <v>1600</v>
      </c>
      <c r="C25" s="235" t="s">
        <v>1634</v>
      </c>
      <c r="D25" s="235" t="s">
        <v>1632</v>
      </c>
      <c r="E25" s="137" t="s">
        <v>1087</v>
      </c>
      <c r="F25" s="413">
        <v>2032902.94</v>
      </c>
    </row>
    <row r="26" spans="1:6" s="173" customFormat="1" ht="20.100000000000001" customHeight="1" x14ac:dyDescent="0.25">
      <c r="A26" s="410" t="s">
        <v>1600</v>
      </c>
      <c r="B26" s="237" t="s">
        <v>1639</v>
      </c>
      <c r="C26" s="744" t="s">
        <v>1089</v>
      </c>
      <c r="D26" s="745"/>
      <c r="E26" s="746"/>
      <c r="F26" s="411">
        <f>SUM(F27:F28)</f>
        <v>58527194.259999998</v>
      </c>
    </row>
    <row r="27" spans="1:6" s="74" customFormat="1" ht="20.100000000000001" customHeight="1" x14ac:dyDescent="0.25">
      <c r="A27" s="412"/>
      <c r="B27" s="235" t="s">
        <v>1600</v>
      </c>
      <c r="C27" s="235" t="s">
        <v>1639</v>
      </c>
      <c r="D27" s="235" t="s">
        <v>1632</v>
      </c>
      <c r="E27" s="137" t="s">
        <v>1609</v>
      </c>
      <c r="F27" s="413">
        <v>0</v>
      </c>
    </row>
    <row r="28" spans="1:6" s="74" customFormat="1" ht="20.100000000000001" customHeight="1" x14ac:dyDescent="0.25">
      <c r="A28" s="412"/>
      <c r="B28" s="235" t="s">
        <v>1600</v>
      </c>
      <c r="C28" s="235" t="s">
        <v>1639</v>
      </c>
      <c r="D28" s="235" t="s">
        <v>1601</v>
      </c>
      <c r="E28" s="137" t="s">
        <v>1093</v>
      </c>
      <c r="F28" s="413">
        <v>58527194.259999998</v>
      </c>
    </row>
    <row r="29" spans="1:6" s="173" customFormat="1" ht="20.100000000000001" customHeight="1" x14ac:dyDescent="0.25">
      <c r="A29" s="410" t="s">
        <v>1600</v>
      </c>
      <c r="B29" s="237" t="s">
        <v>1640</v>
      </c>
      <c r="C29" s="744" t="s">
        <v>1095</v>
      </c>
      <c r="D29" s="745"/>
      <c r="E29" s="746"/>
      <c r="F29" s="411">
        <f>SUM(F30:F32)</f>
        <v>0</v>
      </c>
    </row>
    <row r="30" spans="1:6" s="74" customFormat="1" ht="20.100000000000001" customHeight="1" x14ac:dyDescent="0.25">
      <c r="A30" s="412"/>
      <c r="B30" s="235" t="s">
        <v>1600</v>
      </c>
      <c r="C30" s="235" t="s">
        <v>1640</v>
      </c>
      <c r="D30" s="235" t="s">
        <v>1632</v>
      </c>
      <c r="E30" s="137" t="s">
        <v>1097</v>
      </c>
      <c r="F30" s="413">
        <v>0</v>
      </c>
    </row>
    <row r="31" spans="1:6" s="74" customFormat="1" ht="20.100000000000001" customHeight="1" x14ac:dyDescent="0.25">
      <c r="A31" s="412"/>
      <c r="B31" s="235" t="s">
        <v>1600</v>
      </c>
      <c r="C31" s="235" t="s">
        <v>1640</v>
      </c>
      <c r="D31" s="235" t="s">
        <v>1601</v>
      </c>
      <c r="E31" s="137" t="s">
        <v>1099</v>
      </c>
      <c r="F31" s="413">
        <v>0</v>
      </c>
    </row>
    <row r="32" spans="1:6" s="74" customFormat="1" ht="20.100000000000001" customHeight="1" x14ac:dyDescent="0.25">
      <c r="A32" s="412"/>
      <c r="B32" s="235" t="s">
        <v>1600</v>
      </c>
      <c r="C32" s="235" t="s">
        <v>1640</v>
      </c>
      <c r="D32" s="235" t="s">
        <v>1602</v>
      </c>
      <c r="E32" s="137" t="s">
        <v>1101</v>
      </c>
      <c r="F32" s="413">
        <v>0</v>
      </c>
    </row>
    <row r="33" spans="1:6" s="173" customFormat="1" ht="20.100000000000001" customHeight="1" x14ac:dyDescent="0.25">
      <c r="A33" s="410" t="s">
        <v>1600</v>
      </c>
      <c r="B33" s="237" t="s">
        <v>1641</v>
      </c>
      <c r="C33" s="744" t="s">
        <v>1103</v>
      </c>
      <c r="D33" s="745"/>
      <c r="E33" s="746"/>
      <c r="F33" s="411">
        <f>SUM(F34:F37)</f>
        <v>49696212.829999998</v>
      </c>
    </row>
    <row r="34" spans="1:6" s="74" customFormat="1" ht="20.100000000000001" customHeight="1" x14ac:dyDescent="0.25">
      <c r="A34" s="412"/>
      <c r="B34" s="235" t="s">
        <v>1600</v>
      </c>
      <c r="C34" s="235" t="s">
        <v>1641</v>
      </c>
      <c r="D34" s="235" t="s">
        <v>1632</v>
      </c>
      <c r="E34" s="137" t="s">
        <v>1105</v>
      </c>
      <c r="F34" s="413">
        <v>0</v>
      </c>
    </row>
    <row r="35" spans="1:6" s="74" customFormat="1" ht="20.100000000000001" customHeight="1" x14ac:dyDescent="0.25">
      <c r="A35" s="412"/>
      <c r="B35" s="235" t="s">
        <v>1600</v>
      </c>
      <c r="C35" s="235" t="s">
        <v>1641</v>
      </c>
      <c r="D35" s="235" t="s">
        <v>1601</v>
      </c>
      <c r="E35" s="137" t="s">
        <v>1107</v>
      </c>
      <c r="F35" s="413">
        <v>4226401.01</v>
      </c>
    </row>
    <row r="36" spans="1:6" s="74" customFormat="1" ht="20.100000000000001" customHeight="1" x14ac:dyDescent="0.25">
      <c r="A36" s="412"/>
      <c r="B36" s="235" t="s">
        <v>1600</v>
      </c>
      <c r="C36" s="235" t="s">
        <v>1641</v>
      </c>
      <c r="D36" s="235" t="s">
        <v>1602</v>
      </c>
      <c r="E36" s="137" t="s">
        <v>1109</v>
      </c>
      <c r="F36" s="413">
        <v>45469811.82</v>
      </c>
    </row>
    <row r="37" spans="1:6" s="74" customFormat="1" ht="20.100000000000001" customHeight="1" x14ac:dyDescent="0.25">
      <c r="A37" s="412"/>
      <c r="B37" s="235" t="s">
        <v>1600</v>
      </c>
      <c r="C37" s="235" t="s">
        <v>1641</v>
      </c>
      <c r="D37" s="235" t="s">
        <v>1635</v>
      </c>
      <c r="E37" s="137" t="s">
        <v>1111</v>
      </c>
      <c r="F37" s="413">
        <v>0</v>
      </c>
    </row>
    <row r="38" spans="1:6" s="173" customFormat="1" ht="20.100000000000001" customHeight="1" x14ac:dyDescent="0.25">
      <c r="A38" s="410" t="s">
        <v>1600</v>
      </c>
      <c r="B38" s="237" t="s">
        <v>1642</v>
      </c>
      <c r="C38" s="744" t="s">
        <v>521</v>
      </c>
      <c r="D38" s="745"/>
      <c r="E38" s="746"/>
      <c r="F38" s="411">
        <f>SUM(F39:F43)</f>
        <v>15991613.370000001</v>
      </c>
    </row>
    <row r="39" spans="1:6" s="74" customFormat="1" ht="20.100000000000001" customHeight="1" x14ac:dyDescent="0.25">
      <c r="A39" s="412"/>
      <c r="B39" s="235" t="s">
        <v>1600</v>
      </c>
      <c r="C39" s="235" t="s">
        <v>1642</v>
      </c>
      <c r="D39" s="235" t="s">
        <v>1632</v>
      </c>
      <c r="E39" s="137" t="s">
        <v>1610</v>
      </c>
      <c r="F39" s="413">
        <v>13400826.550000001</v>
      </c>
    </row>
    <row r="40" spans="1:6" s="74" customFormat="1" ht="20.100000000000001" customHeight="1" x14ac:dyDescent="0.25">
      <c r="A40" s="412"/>
      <c r="B40" s="235" t="s">
        <v>1600</v>
      </c>
      <c r="C40" s="235" t="s">
        <v>1642</v>
      </c>
      <c r="D40" s="235" t="s">
        <v>1601</v>
      </c>
      <c r="E40" s="137" t="s">
        <v>1116</v>
      </c>
      <c r="F40" s="413">
        <v>0</v>
      </c>
    </row>
    <row r="41" spans="1:6" s="74" customFormat="1" ht="20.100000000000001" customHeight="1" x14ac:dyDescent="0.25">
      <c r="A41" s="412"/>
      <c r="B41" s="235" t="s">
        <v>1600</v>
      </c>
      <c r="C41" s="235" t="s">
        <v>1642</v>
      </c>
      <c r="D41" s="235" t="s">
        <v>1602</v>
      </c>
      <c r="E41" s="137" t="s">
        <v>1118</v>
      </c>
      <c r="F41" s="413">
        <v>2590786.8199999998</v>
      </c>
    </row>
    <row r="42" spans="1:6" s="74" customFormat="1" ht="20.100000000000001" customHeight="1" x14ac:dyDescent="0.25">
      <c r="A42" s="412"/>
      <c r="B42" s="235" t="s">
        <v>1600</v>
      </c>
      <c r="C42" s="235" t="s">
        <v>1642</v>
      </c>
      <c r="D42" s="235" t="s">
        <v>1635</v>
      </c>
      <c r="E42" s="137" t="s">
        <v>1120</v>
      </c>
      <c r="F42" s="413">
        <v>0</v>
      </c>
    </row>
    <row r="43" spans="1:6" s="74" customFormat="1" ht="20.100000000000001" customHeight="1" x14ac:dyDescent="0.25">
      <c r="A43" s="412"/>
      <c r="B43" s="235" t="s">
        <v>1600</v>
      </c>
      <c r="C43" s="235" t="s">
        <v>1642</v>
      </c>
      <c r="D43" s="235" t="s">
        <v>1603</v>
      </c>
      <c r="E43" s="137" t="s">
        <v>179</v>
      </c>
      <c r="F43" s="413">
        <v>0</v>
      </c>
    </row>
    <row r="44" spans="1:6" s="173" customFormat="1" ht="20.100000000000001" customHeight="1" x14ac:dyDescent="0.25">
      <c r="A44" s="408" t="s">
        <v>1601</v>
      </c>
      <c r="B44" s="747" t="s">
        <v>1123</v>
      </c>
      <c r="C44" s="748"/>
      <c r="D44" s="748"/>
      <c r="E44" s="749"/>
      <c r="F44" s="409">
        <f>SUM(F45+F52+F60+F66+F71+F78+F88)</f>
        <v>137538888.59000003</v>
      </c>
    </row>
    <row r="45" spans="1:6" s="173" customFormat="1" ht="20.100000000000001" customHeight="1" x14ac:dyDescent="0.25">
      <c r="A45" s="410" t="s">
        <v>1605</v>
      </c>
      <c r="B45" s="237" t="s">
        <v>1600</v>
      </c>
      <c r="C45" s="744" t="s">
        <v>1611</v>
      </c>
      <c r="D45" s="745"/>
      <c r="E45" s="746"/>
      <c r="F45" s="411">
        <f>SUM(F46:F51)</f>
        <v>16742057.449999999</v>
      </c>
    </row>
    <row r="46" spans="1:6" s="74" customFormat="1" ht="20.100000000000001" customHeight="1" x14ac:dyDescent="0.25">
      <c r="A46" s="412"/>
      <c r="B46" s="235" t="s">
        <v>1605</v>
      </c>
      <c r="C46" s="235" t="s">
        <v>1600</v>
      </c>
      <c r="D46" s="235" t="s">
        <v>1632</v>
      </c>
      <c r="E46" s="137" t="s">
        <v>1307</v>
      </c>
      <c r="F46" s="413">
        <v>0</v>
      </c>
    </row>
    <row r="47" spans="1:6" s="74" customFormat="1" ht="20.100000000000001" customHeight="1" x14ac:dyDescent="0.25">
      <c r="A47" s="412"/>
      <c r="B47" s="235" t="s">
        <v>1605</v>
      </c>
      <c r="C47" s="235" t="s">
        <v>1600</v>
      </c>
      <c r="D47" s="235" t="s">
        <v>1601</v>
      </c>
      <c r="E47" s="137" t="s">
        <v>1612</v>
      </c>
      <c r="F47" s="413">
        <v>0</v>
      </c>
    </row>
    <row r="48" spans="1:6" s="74" customFormat="1" ht="20.100000000000001" customHeight="1" x14ac:dyDescent="0.25">
      <c r="A48" s="412"/>
      <c r="B48" s="235" t="s">
        <v>1605</v>
      </c>
      <c r="C48" s="235" t="s">
        <v>1600</v>
      </c>
      <c r="D48" s="235" t="s">
        <v>1602</v>
      </c>
      <c r="E48" s="137" t="s">
        <v>1613</v>
      </c>
      <c r="F48" s="413">
        <v>0</v>
      </c>
    </row>
    <row r="49" spans="1:6" s="74" customFormat="1" ht="20.100000000000001" customHeight="1" x14ac:dyDescent="0.25">
      <c r="A49" s="412"/>
      <c r="B49" s="235" t="s">
        <v>1605</v>
      </c>
      <c r="C49" s="235" t="s">
        <v>1600</v>
      </c>
      <c r="D49" s="235" t="s">
        <v>1635</v>
      </c>
      <c r="E49" s="137" t="s">
        <v>1614</v>
      </c>
      <c r="F49" s="413">
        <v>0</v>
      </c>
    </row>
    <row r="50" spans="1:6" s="74" customFormat="1" ht="20.100000000000001" customHeight="1" x14ac:dyDescent="0.25">
      <c r="A50" s="412"/>
      <c r="B50" s="235" t="s">
        <v>1605</v>
      </c>
      <c r="C50" s="235" t="s">
        <v>1600</v>
      </c>
      <c r="D50" s="235" t="s">
        <v>1603</v>
      </c>
      <c r="E50" s="137" t="s">
        <v>1308</v>
      </c>
      <c r="F50" s="413">
        <v>0</v>
      </c>
    </row>
    <row r="51" spans="1:6" s="74" customFormat="1" ht="20.100000000000001" customHeight="1" x14ac:dyDescent="0.25">
      <c r="A51" s="412"/>
      <c r="B51" s="235" t="s">
        <v>1605</v>
      </c>
      <c r="C51" s="235" t="s">
        <v>1600</v>
      </c>
      <c r="D51" s="235" t="s">
        <v>1636</v>
      </c>
      <c r="E51" s="137" t="s">
        <v>1309</v>
      </c>
      <c r="F51" s="413">
        <v>16742057.449999999</v>
      </c>
    </row>
    <row r="52" spans="1:6" s="174" customFormat="1" ht="20.100000000000001" customHeight="1" x14ac:dyDescent="0.25">
      <c r="A52" s="410" t="s">
        <v>1605</v>
      </c>
      <c r="B52" s="237" t="s">
        <v>1605</v>
      </c>
      <c r="C52" s="744" t="s">
        <v>1615</v>
      </c>
      <c r="D52" s="745"/>
      <c r="E52" s="746"/>
      <c r="F52" s="411">
        <f>SUM(F53:F59)</f>
        <v>75562185.24000001</v>
      </c>
    </row>
    <row r="53" spans="1:6" s="74" customFormat="1" ht="20.100000000000001" customHeight="1" x14ac:dyDescent="0.25">
      <c r="A53" s="412"/>
      <c r="B53" s="235" t="s">
        <v>1605</v>
      </c>
      <c r="C53" s="235" t="s">
        <v>1605</v>
      </c>
      <c r="D53" s="235" t="s">
        <v>1632</v>
      </c>
      <c r="E53" s="137" t="s">
        <v>1616</v>
      </c>
      <c r="F53" s="413">
        <v>31082524.09</v>
      </c>
    </row>
    <row r="54" spans="1:6" s="74" customFormat="1" ht="20.100000000000001" customHeight="1" x14ac:dyDescent="0.25">
      <c r="A54" s="412"/>
      <c r="B54" s="235" t="s">
        <v>1605</v>
      </c>
      <c r="C54" s="235" t="s">
        <v>1605</v>
      </c>
      <c r="D54" s="235" t="s">
        <v>1601</v>
      </c>
      <c r="E54" s="137" t="s">
        <v>1310</v>
      </c>
      <c r="F54" s="413">
        <v>0</v>
      </c>
    </row>
    <row r="55" spans="1:6" s="74" customFormat="1" ht="20.100000000000001" customHeight="1" x14ac:dyDescent="0.25">
      <c r="A55" s="412"/>
      <c r="B55" s="235" t="s">
        <v>1605</v>
      </c>
      <c r="C55" s="235" t="s">
        <v>1605</v>
      </c>
      <c r="D55" s="235" t="s">
        <v>1602</v>
      </c>
      <c r="E55" s="137" t="s">
        <v>1311</v>
      </c>
      <c r="F55" s="413">
        <v>0</v>
      </c>
    </row>
    <row r="56" spans="1:6" s="74" customFormat="1" ht="20.100000000000001" customHeight="1" x14ac:dyDescent="0.25">
      <c r="A56" s="412"/>
      <c r="B56" s="235" t="s">
        <v>1605</v>
      </c>
      <c r="C56" s="235" t="s">
        <v>1605</v>
      </c>
      <c r="D56" s="235" t="s">
        <v>1635</v>
      </c>
      <c r="E56" s="137" t="s">
        <v>1617</v>
      </c>
      <c r="F56" s="413">
        <v>17622808.800000001</v>
      </c>
    </row>
    <row r="57" spans="1:6" s="74" customFormat="1" ht="20.100000000000001" customHeight="1" x14ac:dyDescent="0.25">
      <c r="A57" s="412"/>
      <c r="B57" s="235" t="s">
        <v>1605</v>
      </c>
      <c r="C57" s="235" t="s">
        <v>1605</v>
      </c>
      <c r="D57" s="235" t="s">
        <v>1603</v>
      </c>
      <c r="E57" s="137" t="s">
        <v>1618</v>
      </c>
      <c r="F57" s="413">
        <v>0</v>
      </c>
    </row>
    <row r="58" spans="1:6" s="74" customFormat="1" ht="20.100000000000001" customHeight="1" x14ac:dyDescent="0.25">
      <c r="A58" s="412"/>
      <c r="B58" s="235" t="s">
        <v>1605</v>
      </c>
      <c r="C58" s="235" t="s">
        <v>1605</v>
      </c>
      <c r="D58" s="235" t="s">
        <v>1636</v>
      </c>
      <c r="E58" s="137" t="s">
        <v>1125</v>
      </c>
      <c r="F58" s="413">
        <v>26856852.350000001</v>
      </c>
    </row>
    <row r="59" spans="1:6" s="74" customFormat="1" ht="20.100000000000001" customHeight="1" x14ac:dyDescent="0.25">
      <c r="A59" s="412"/>
      <c r="B59" s="235" t="s">
        <v>1605</v>
      </c>
      <c r="C59" s="235" t="s">
        <v>1605</v>
      </c>
      <c r="D59" s="235" t="s">
        <v>1604</v>
      </c>
      <c r="E59" s="137" t="s">
        <v>1127</v>
      </c>
      <c r="F59" s="413">
        <v>0</v>
      </c>
    </row>
    <row r="60" spans="1:6" s="174" customFormat="1" ht="20.100000000000001" customHeight="1" x14ac:dyDescent="0.25">
      <c r="A60" s="410" t="s">
        <v>1605</v>
      </c>
      <c r="B60" s="237" t="s">
        <v>1633</v>
      </c>
      <c r="C60" s="744" t="s">
        <v>1129</v>
      </c>
      <c r="D60" s="745"/>
      <c r="E60" s="746"/>
      <c r="F60" s="411">
        <f>SUM(F61:F65)</f>
        <v>4007581.33</v>
      </c>
    </row>
    <row r="61" spans="1:6" s="74" customFormat="1" ht="20.100000000000001" customHeight="1" x14ac:dyDescent="0.25">
      <c r="A61" s="412"/>
      <c r="B61" s="235" t="s">
        <v>1605</v>
      </c>
      <c r="C61" s="235" t="s">
        <v>1633</v>
      </c>
      <c r="D61" s="235" t="s">
        <v>1632</v>
      </c>
      <c r="E61" s="137" t="s">
        <v>1131</v>
      </c>
      <c r="F61" s="413">
        <v>4007581.33</v>
      </c>
    </row>
    <row r="62" spans="1:6" s="74" customFormat="1" ht="20.100000000000001" customHeight="1" x14ac:dyDescent="0.25">
      <c r="A62" s="412"/>
      <c r="B62" s="235" t="s">
        <v>1605</v>
      </c>
      <c r="C62" s="235" t="s">
        <v>1633</v>
      </c>
      <c r="D62" s="235" t="s">
        <v>1601</v>
      </c>
      <c r="E62" s="137" t="s">
        <v>1133</v>
      </c>
      <c r="F62" s="413">
        <v>0</v>
      </c>
    </row>
    <row r="63" spans="1:6" s="74" customFormat="1" ht="20.100000000000001" customHeight="1" x14ac:dyDescent="0.25">
      <c r="A63" s="412"/>
      <c r="B63" s="235" t="s">
        <v>1605</v>
      </c>
      <c r="C63" s="235" t="s">
        <v>1633</v>
      </c>
      <c r="D63" s="235" t="s">
        <v>1602</v>
      </c>
      <c r="E63" s="137" t="s">
        <v>1135</v>
      </c>
      <c r="F63" s="413">
        <v>0</v>
      </c>
    </row>
    <row r="64" spans="1:6" s="74" customFormat="1" ht="20.100000000000001" customHeight="1" x14ac:dyDescent="0.25">
      <c r="A64" s="412"/>
      <c r="B64" s="235" t="s">
        <v>1605</v>
      </c>
      <c r="C64" s="235" t="s">
        <v>1633</v>
      </c>
      <c r="D64" s="235" t="s">
        <v>1635</v>
      </c>
      <c r="E64" s="137" t="s">
        <v>1137</v>
      </c>
      <c r="F64" s="413">
        <v>0</v>
      </c>
    </row>
    <row r="65" spans="1:6" s="74" customFormat="1" ht="20.100000000000001" customHeight="1" x14ac:dyDescent="0.25">
      <c r="A65" s="412"/>
      <c r="B65" s="235" t="s">
        <v>1605</v>
      </c>
      <c r="C65" s="235" t="s">
        <v>1633</v>
      </c>
      <c r="D65" s="235" t="s">
        <v>1603</v>
      </c>
      <c r="E65" s="137" t="s">
        <v>1139</v>
      </c>
      <c r="F65" s="413">
        <v>0</v>
      </c>
    </row>
    <row r="66" spans="1:6" s="174" customFormat="1" ht="20.100000000000001" customHeight="1" x14ac:dyDescent="0.25">
      <c r="A66" s="410" t="s">
        <v>1605</v>
      </c>
      <c r="B66" s="237" t="s">
        <v>1634</v>
      </c>
      <c r="C66" s="744" t="s">
        <v>1141</v>
      </c>
      <c r="D66" s="745"/>
      <c r="E66" s="746"/>
      <c r="F66" s="411">
        <f>SUM(F67:F70)</f>
        <v>11563172.59</v>
      </c>
    </row>
    <row r="67" spans="1:6" s="74" customFormat="1" ht="20.100000000000001" customHeight="1" x14ac:dyDescent="0.25">
      <c r="A67" s="412"/>
      <c r="B67" s="235" t="s">
        <v>1605</v>
      </c>
      <c r="C67" s="235" t="s">
        <v>1634</v>
      </c>
      <c r="D67" s="235" t="s">
        <v>1632</v>
      </c>
      <c r="E67" s="137" t="s">
        <v>1143</v>
      </c>
      <c r="F67" s="413">
        <v>5210258.87</v>
      </c>
    </row>
    <row r="68" spans="1:6" s="74" customFormat="1" ht="20.100000000000001" customHeight="1" x14ac:dyDescent="0.25">
      <c r="A68" s="412"/>
      <c r="B68" s="235" t="s">
        <v>1605</v>
      </c>
      <c r="C68" s="235" t="s">
        <v>1634</v>
      </c>
      <c r="D68" s="235" t="s">
        <v>1601</v>
      </c>
      <c r="E68" s="137" t="s">
        <v>1145</v>
      </c>
      <c r="F68" s="413">
        <v>6352913.7199999997</v>
      </c>
    </row>
    <row r="69" spans="1:6" s="74" customFormat="1" ht="20.100000000000001" customHeight="1" x14ac:dyDescent="0.25">
      <c r="A69" s="412"/>
      <c r="B69" s="235" t="s">
        <v>1605</v>
      </c>
      <c r="C69" s="235" t="s">
        <v>1634</v>
      </c>
      <c r="D69" s="235" t="s">
        <v>1602</v>
      </c>
      <c r="E69" s="137" t="s">
        <v>1147</v>
      </c>
      <c r="F69" s="413">
        <v>0</v>
      </c>
    </row>
    <row r="70" spans="1:6" s="74" customFormat="1" ht="20.100000000000001" customHeight="1" x14ac:dyDescent="0.25">
      <c r="A70" s="412"/>
      <c r="B70" s="235" t="s">
        <v>1605</v>
      </c>
      <c r="C70" s="235" t="s">
        <v>1634</v>
      </c>
      <c r="D70" s="235" t="s">
        <v>1635</v>
      </c>
      <c r="E70" s="137" t="s">
        <v>1149</v>
      </c>
      <c r="F70" s="413">
        <v>0</v>
      </c>
    </row>
    <row r="71" spans="1:6" s="174" customFormat="1" ht="20.100000000000001" customHeight="1" x14ac:dyDescent="0.25">
      <c r="A71" s="410" t="s">
        <v>1605</v>
      </c>
      <c r="B71" s="237" t="s">
        <v>1639</v>
      </c>
      <c r="C71" s="744" t="s">
        <v>1151</v>
      </c>
      <c r="D71" s="745"/>
      <c r="E71" s="746"/>
      <c r="F71" s="411">
        <f>SUM(F72:F77)</f>
        <v>1638879.51</v>
      </c>
    </row>
    <row r="72" spans="1:6" s="74" customFormat="1" ht="20.100000000000001" customHeight="1" x14ac:dyDescent="0.25">
      <c r="A72" s="412"/>
      <c r="B72" s="235" t="s">
        <v>1605</v>
      </c>
      <c r="C72" s="235" t="s">
        <v>1639</v>
      </c>
      <c r="D72" s="235" t="s">
        <v>1632</v>
      </c>
      <c r="E72" s="137" t="s">
        <v>1153</v>
      </c>
      <c r="F72" s="413">
        <v>0</v>
      </c>
    </row>
    <row r="73" spans="1:6" s="74" customFormat="1" ht="20.100000000000001" customHeight="1" x14ac:dyDescent="0.25">
      <c r="A73" s="412"/>
      <c r="B73" s="235" t="s">
        <v>1605</v>
      </c>
      <c r="C73" s="235" t="s">
        <v>1639</v>
      </c>
      <c r="D73" s="235" t="s">
        <v>1601</v>
      </c>
      <c r="E73" s="137" t="s">
        <v>1155</v>
      </c>
      <c r="F73" s="413">
        <v>0</v>
      </c>
    </row>
    <row r="74" spans="1:6" s="74" customFormat="1" ht="20.100000000000001" customHeight="1" x14ac:dyDescent="0.25">
      <c r="A74" s="412"/>
      <c r="B74" s="235" t="s">
        <v>1605</v>
      </c>
      <c r="C74" s="235" t="s">
        <v>1639</v>
      </c>
      <c r="D74" s="235" t="s">
        <v>1602</v>
      </c>
      <c r="E74" s="137" t="s">
        <v>1157</v>
      </c>
      <c r="F74" s="413">
        <v>0</v>
      </c>
    </row>
    <row r="75" spans="1:6" s="74" customFormat="1" ht="20.100000000000001" customHeight="1" x14ac:dyDescent="0.25">
      <c r="A75" s="412"/>
      <c r="B75" s="235" t="s">
        <v>1605</v>
      </c>
      <c r="C75" s="235" t="s">
        <v>1639</v>
      </c>
      <c r="D75" s="235" t="s">
        <v>1635</v>
      </c>
      <c r="E75" s="137" t="s">
        <v>1159</v>
      </c>
      <c r="F75" s="413">
        <v>0</v>
      </c>
    </row>
    <row r="76" spans="1:6" s="74" customFormat="1" ht="20.100000000000001" customHeight="1" x14ac:dyDescent="0.25">
      <c r="A76" s="412"/>
      <c r="B76" s="235" t="s">
        <v>1605</v>
      </c>
      <c r="C76" s="235" t="s">
        <v>1639</v>
      </c>
      <c r="D76" s="235" t="s">
        <v>1603</v>
      </c>
      <c r="E76" s="137" t="s">
        <v>1161</v>
      </c>
      <c r="F76" s="413">
        <v>0</v>
      </c>
    </row>
    <row r="77" spans="1:6" s="74" customFormat="1" ht="20.100000000000001" customHeight="1" x14ac:dyDescent="0.25">
      <c r="A77" s="412"/>
      <c r="B77" s="235" t="s">
        <v>1605</v>
      </c>
      <c r="C77" s="235" t="s">
        <v>1639</v>
      </c>
      <c r="D77" s="235" t="s">
        <v>1636</v>
      </c>
      <c r="E77" s="137" t="s">
        <v>1163</v>
      </c>
      <c r="F77" s="413">
        <v>1638879.51</v>
      </c>
    </row>
    <row r="78" spans="1:6" s="174" customFormat="1" ht="20.100000000000001" customHeight="1" x14ac:dyDescent="0.25">
      <c r="A78" s="410" t="s">
        <v>1605</v>
      </c>
      <c r="B78" s="237" t="s">
        <v>1640</v>
      </c>
      <c r="C78" s="744" t="s">
        <v>1165</v>
      </c>
      <c r="D78" s="745"/>
      <c r="E78" s="746"/>
      <c r="F78" s="411">
        <f>SUM(F79:F87)</f>
        <v>17580565</v>
      </c>
    </row>
    <row r="79" spans="1:6" s="74" customFormat="1" ht="20.100000000000001" customHeight="1" x14ac:dyDescent="0.25">
      <c r="A79" s="412"/>
      <c r="B79" s="235" t="s">
        <v>1605</v>
      </c>
      <c r="C79" s="235" t="s">
        <v>1640</v>
      </c>
      <c r="D79" s="235" t="s">
        <v>1632</v>
      </c>
      <c r="E79" s="137" t="s">
        <v>1167</v>
      </c>
      <c r="F79" s="413">
        <v>0</v>
      </c>
    </row>
    <row r="80" spans="1:6" s="74" customFormat="1" ht="20.100000000000001" customHeight="1" x14ac:dyDescent="0.25">
      <c r="A80" s="412"/>
      <c r="B80" s="235" t="s">
        <v>1605</v>
      </c>
      <c r="C80" s="235" t="s">
        <v>1640</v>
      </c>
      <c r="D80" s="235" t="s">
        <v>1601</v>
      </c>
      <c r="E80" s="137" t="s">
        <v>1169</v>
      </c>
      <c r="F80" s="413">
        <v>0</v>
      </c>
    </row>
    <row r="81" spans="1:6" s="74" customFormat="1" ht="20.100000000000001" customHeight="1" x14ac:dyDescent="0.25">
      <c r="A81" s="412"/>
      <c r="B81" s="235" t="s">
        <v>1605</v>
      </c>
      <c r="C81" s="235" t="s">
        <v>1640</v>
      </c>
      <c r="D81" s="235" t="s">
        <v>1602</v>
      </c>
      <c r="E81" s="137" t="s">
        <v>1171</v>
      </c>
      <c r="F81" s="413">
        <v>0</v>
      </c>
    </row>
    <row r="82" spans="1:6" s="74" customFormat="1" ht="20.100000000000001" customHeight="1" x14ac:dyDescent="0.25">
      <c r="A82" s="412"/>
      <c r="B82" s="235" t="s">
        <v>1605</v>
      </c>
      <c r="C82" s="235" t="s">
        <v>1640</v>
      </c>
      <c r="D82" s="235" t="s">
        <v>1635</v>
      </c>
      <c r="E82" s="137" t="s">
        <v>1173</v>
      </c>
      <c r="F82" s="413">
        <v>0</v>
      </c>
    </row>
    <row r="83" spans="1:6" s="74" customFormat="1" ht="20.100000000000001" customHeight="1" x14ac:dyDescent="0.25">
      <c r="A83" s="412"/>
      <c r="B83" s="235" t="s">
        <v>1605</v>
      </c>
      <c r="C83" s="235" t="s">
        <v>1640</v>
      </c>
      <c r="D83" s="235" t="s">
        <v>1603</v>
      </c>
      <c r="E83" s="137" t="s">
        <v>1175</v>
      </c>
      <c r="F83" s="413">
        <v>0</v>
      </c>
    </row>
    <row r="84" spans="1:6" s="74" customFormat="1" ht="20.100000000000001" customHeight="1" x14ac:dyDescent="0.25">
      <c r="A84" s="412"/>
      <c r="B84" s="235" t="s">
        <v>1605</v>
      </c>
      <c r="C84" s="235" t="s">
        <v>1640</v>
      </c>
      <c r="D84" s="235" t="s">
        <v>1636</v>
      </c>
      <c r="E84" s="137" t="s">
        <v>1177</v>
      </c>
      <c r="F84" s="413">
        <v>0</v>
      </c>
    </row>
    <row r="85" spans="1:6" s="74" customFormat="1" ht="20.100000000000001" customHeight="1" x14ac:dyDescent="0.25">
      <c r="A85" s="412"/>
      <c r="B85" s="235" t="s">
        <v>1605</v>
      </c>
      <c r="C85" s="235" t="s">
        <v>1640</v>
      </c>
      <c r="D85" s="235" t="s">
        <v>1604</v>
      </c>
      <c r="E85" s="137" t="s">
        <v>1179</v>
      </c>
      <c r="F85" s="413">
        <v>0</v>
      </c>
    </row>
    <row r="86" spans="1:6" s="74" customFormat="1" ht="20.100000000000001" customHeight="1" x14ac:dyDescent="0.25">
      <c r="A86" s="412"/>
      <c r="B86" s="235" t="s">
        <v>1605</v>
      </c>
      <c r="C86" s="235" t="s">
        <v>1640</v>
      </c>
      <c r="D86" s="235" t="s">
        <v>1637</v>
      </c>
      <c r="E86" s="137" t="s">
        <v>1312</v>
      </c>
      <c r="F86" s="413">
        <v>0</v>
      </c>
    </row>
    <row r="87" spans="1:6" s="74" customFormat="1" ht="20.100000000000001" customHeight="1" x14ac:dyDescent="0.25">
      <c r="A87" s="412"/>
      <c r="B87" s="235" t="s">
        <v>1605</v>
      </c>
      <c r="C87" s="235" t="s">
        <v>1640</v>
      </c>
      <c r="D87" s="235" t="s">
        <v>1638</v>
      </c>
      <c r="E87" s="137" t="s">
        <v>1619</v>
      </c>
      <c r="F87" s="413">
        <v>17580565</v>
      </c>
    </row>
    <row r="88" spans="1:6" s="174" customFormat="1" ht="20.100000000000001" customHeight="1" x14ac:dyDescent="0.25">
      <c r="A88" s="410" t="s">
        <v>1605</v>
      </c>
      <c r="B88" s="237" t="s">
        <v>1641</v>
      </c>
      <c r="C88" s="744" t="s">
        <v>1185</v>
      </c>
      <c r="D88" s="745"/>
      <c r="E88" s="746"/>
      <c r="F88" s="411">
        <f>SUM(F89)</f>
        <v>10444447.470000001</v>
      </c>
    </row>
    <row r="89" spans="1:6" s="74" customFormat="1" ht="20.100000000000001" customHeight="1" x14ac:dyDescent="0.25">
      <c r="A89" s="412"/>
      <c r="B89" s="235" t="s">
        <v>1605</v>
      </c>
      <c r="C89" s="235" t="s">
        <v>1641</v>
      </c>
      <c r="D89" s="235" t="s">
        <v>1632</v>
      </c>
      <c r="E89" s="137" t="s">
        <v>1187</v>
      </c>
      <c r="F89" s="413">
        <v>10444447.470000001</v>
      </c>
    </row>
    <row r="90" spans="1:6" s="174" customFormat="1" ht="20.100000000000001" customHeight="1" x14ac:dyDescent="0.25">
      <c r="A90" s="408" t="s">
        <v>1602</v>
      </c>
      <c r="B90" s="747" t="s">
        <v>1189</v>
      </c>
      <c r="C90" s="748"/>
      <c r="D90" s="748"/>
      <c r="E90" s="749"/>
      <c r="F90" s="409">
        <f>SUM(F91+F94+F101+F108+F112+F119+F121+F124+F129)</f>
        <v>6733666.9400000004</v>
      </c>
    </row>
    <row r="91" spans="1:6" s="174" customFormat="1" ht="20.100000000000001" customHeight="1" x14ac:dyDescent="0.25">
      <c r="A91" s="410" t="s">
        <v>1633</v>
      </c>
      <c r="B91" s="237" t="s">
        <v>1600</v>
      </c>
      <c r="C91" s="744" t="s">
        <v>1191</v>
      </c>
      <c r="D91" s="745"/>
      <c r="E91" s="746"/>
      <c r="F91" s="411">
        <f>SUM(F92:F93)</f>
        <v>0</v>
      </c>
    </row>
    <row r="92" spans="1:6" s="74" customFormat="1" ht="20.100000000000001" customHeight="1" x14ac:dyDescent="0.25">
      <c r="A92" s="412"/>
      <c r="B92" s="235" t="s">
        <v>1633</v>
      </c>
      <c r="C92" s="235" t="s">
        <v>1600</v>
      </c>
      <c r="D92" s="235" t="s">
        <v>1632</v>
      </c>
      <c r="E92" s="137" t="s">
        <v>1193</v>
      </c>
      <c r="F92" s="413">
        <v>0</v>
      </c>
    </row>
    <row r="93" spans="1:6" s="74" customFormat="1" ht="20.100000000000001" customHeight="1" x14ac:dyDescent="0.25">
      <c r="A93" s="412"/>
      <c r="B93" s="235" t="s">
        <v>1633</v>
      </c>
      <c r="C93" s="235" t="s">
        <v>1600</v>
      </c>
      <c r="D93" s="235" t="s">
        <v>1601</v>
      </c>
      <c r="E93" s="137" t="s">
        <v>1195</v>
      </c>
      <c r="F93" s="413">
        <v>0</v>
      </c>
    </row>
    <row r="94" spans="1:6" s="174" customFormat="1" ht="20.100000000000001" customHeight="1" x14ac:dyDescent="0.25">
      <c r="A94" s="410" t="s">
        <v>1633</v>
      </c>
      <c r="B94" s="237" t="s">
        <v>1605</v>
      </c>
      <c r="C94" s="744" t="s">
        <v>1197</v>
      </c>
      <c r="D94" s="745"/>
      <c r="E94" s="746"/>
      <c r="F94" s="411">
        <f>SUM(F95:F100)</f>
        <v>886695</v>
      </c>
    </row>
    <row r="95" spans="1:6" s="74" customFormat="1" ht="20.100000000000001" customHeight="1" x14ac:dyDescent="0.25">
      <c r="A95" s="412"/>
      <c r="B95" s="235" t="s">
        <v>1633</v>
      </c>
      <c r="C95" s="235" t="s">
        <v>1605</v>
      </c>
      <c r="D95" s="235" t="s">
        <v>1632</v>
      </c>
      <c r="E95" s="137" t="s">
        <v>1199</v>
      </c>
      <c r="F95" s="413">
        <v>886695</v>
      </c>
    </row>
    <row r="96" spans="1:6" s="74" customFormat="1" ht="20.100000000000001" customHeight="1" x14ac:dyDescent="0.25">
      <c r="A96" s="412"/>
      <c r="B96" s="235" t="s">
        <v>1633</v>
      </c>
      <c r="C96" s="235" t="s">
        <v>1605</v>
      </c>
      <c r="D96" s="235" t="s">
        <v>1601</v>
      </c>
      <c r="E96" s="137" t="s">
        <v>1201</v>
      </c>
      <c r="F96" s="413">
        <v>0</v>
      </c>
    </row>
    <row r="97" spans="1:6" s="74" customFormat="1" ht="20.100000000000001" customHeight="1" x14ac:dyDescent="0.25">
      <c r="A97" s="412"/>
      <c r="B97" s="235" t="s">
        <v>1633</v>
      </c>
      <c r="C97" s="235" t="s">
        <v>1605</v>
      </c>
      <c r="D97" s="235" t="s">
        <v>1602</v>
      </c>
      <c r="E97" s="137" t="s">
        <v>1203</v>
      </c>
      <c r="F97" s="413">
        <v>0</v>
      </c>
    </row>
    <row r="98" spans="1:6" s="74" customFormat="1" ht="20.100000000000001" customHeight="1" x14ac:dyDescent="0.25">
      <c r="A98" s="412"/>
      <c r="B98" s="235" t="s">
        <v>1633</v>
      </c>
      <c r="C98" s="235" t="s">
        <v>1605</v>
      </c>
      <c r="D98" s="235" t="s">
        <v>1635</v>
      </c>
      <c r="E98" s="137" t="s">
        <v>1205</v>
      </c>
      <c r="F98" s="413">
        <v>0</v>
      </c>
    </row>
    <row r="99" spans="1:6" s="74" customFormat="1" ht="20.100000000000001" customHeight="1" x14ac:dyDescent="0.25">
      <c r="A99" s="412"/>
      <c r="B99" s="235" t="s">
        <v>1633</v>
      </c>
      <c r="C99" s="235" t="s">
        <v>1605</v>
      </c>
      <c r="D99" s="235" t="s">
        <v>1603</v>
      </c>
      <c r="E99" s="137" t="s">
        <v>1207</v>
      </c>
      <c r="F99" s="413">
        <v>0</v>
      </c>
    </row>
    <row r="100" spans="1:6" s="74" customFormat="1" ht="20.100000000000001" customHeight="1" x14ac:dyDescent="0.25">
      <c r="A100" s="412"/>
      <c r="B100" s="235" t="s">
        <v>1633</v>
      </c>
      <c r="C100" s="235" t="s">
        <v>1605</v>
      </c>
      <c r="D100" s="235" t="s">
        <v>1636</v>
      </c>
      <c r="E100" s="137" t="s">
        <v>1620</v>
      </c>
      <c r="F100" s="413">
        <v>0</v>
      </c>
    </row>
    <row r="101" spans="1:6" s="174" customFormat="1" ht="20.100000000000001" customHeight="1" x14ac:dyDescent="0.25">
      <c r="A101" s="410" t="s">
        <v>1633</v>
      </c>
      <c r="B101" s="237" t="s">
        <v>1633</v>
      </c>
      <c r="C101" s="744" t="s">
        <v>1211</v>
      </c>
      <c r="D101" s="745"/>
      <c r="E101" s="746"/>
      <c r="F101" s="411">
        <f>SUM(F102:F107)</f>
        <v>0</v>
      </c>
    </row>
    <row r="102" spans="1:6" s="74" customFormat="1" ht="20.100000000000001" customHeight="1" x14ac:dyDescent="0.25">
      <c r="A102" s="412"/>
      <c r="B102" s="235" t="s">
        <v>1633</v>
      </c>
      <c r="C102" s="235" t="s">
        <v>1633</v>
      </c>
      <c r="D102" s="235" t="s">
        <v>1632</v>
      </c>
      <c r="E102" s="137" t="s">
        <v>1213</v>
      </c>
      <c r="F102" s="413">
        <v>0</v>
      </c>
    </row>
    <row r="103" spans="1:6" s="74" customFormat="1" ht="20.100000000000001" customHeight="1" x14ac:dyDescent="0.25">
      <c r="A103" s="412"/>
      <c r="B103" s="235" t="s">
        <v>1633</v>
      </c>
      <c r="C103" s="235" t="s">
        <v>1633</v>
      </c>
      <c r="D103" s="235" t="s">
        <v>1601</v>
      </c>
      <c r="E103" s="137" t="s">
        <v>1621</v>
      </c>
      <c r="F103" s="413">
        <v>0</v>
      </c>
    </row>
    <row r="104" spans="1:6" s="74" customFormat="1" ht="20.100000000000001" customHeight="1" x14ac:dyDescent="0.25">
      <c r="A104" s="412"/>
      <c r="B104" s="235" t="s">
        <v>1633</v>
      </c>
      <c r="C104" s="235" t="s">
        <v>1633</v>
      </c>
      <c r="D104" s="235" t="s">
        <v>1602</v>
      </c>
      <c r="E104" s="137" t="s">
        <v>1217</v>
      </c>
      <c r="F104" s="413">
        <v>0</v>
      </c>
    </row>
    <row r="105" spans="1:6" s="74" customFormat="1" ht="20.100000000000001" customHeight="1" x14ac:dyDescent="0.25">
      <c r="A105" s="412"/>
      <c r="B105" s="235" t="s">
        <v>1633</v>
      </c>
      <c r="C105" s="235" t="s">
        <v>1633</v>
      </c>
      <c r="D105" s="235" t="s">
        <v>1635</v>
      </c>
      <c r="E105" s="137" t="s">
        <v>1219</v>
      </c>
      <c r="F105" s="413">
        <v>0</v>
      </c>
    </row>
    <row r="106" spans="1:6" s="74" customFormat="1" ht="20.100000000000001" customHeight="1" x14ac:dyDescent="0.25">
      <c r="A106" s="412"/>
      <c r="B106" s="235" t="s">
        <v>1633</v>
      </c>
      <c r="C106" s="235" t="s">
        <v>1633</v>
      </c>
      <c r="D106" s="235" t="s">
        <v>1603</v>
      </c>
      <c r="E106" s="137" t="s">
        <v>1221</v>
      </c>
      <c r="F106" s="413">
        <v>0</v>
      </c>
    </row>
    <row r="107" spans="1:6" s="74" customFormat="1" ht="20.100000000000001" customHeight="1" x14ac:dyDescent="0.25">
      <c r="A107" s="412"/>
      <c r="B107" s="235" t="s">
        <v>1633</v>
      </c>
      <c r="C107" s="235" t="s">
        <v>1633</v>
      </c>
      <c r="D107" s="235" t="s">
        <v>1636</v>
      </c>
      <c r="E107" s="137" t="s">
        <v>1223</v>
      </c>
      <c r="F107" s="413">
        <v>0</v>
      </c>
    </row>
    <row r="108" spans="1:6" s="174" customFormat="1" ht="20.100000000000001" customHeight="1" x14ac:dyDescent="0.25">
      <c r="A108" s="410" t="s">
        <v>1633</v>
      </c>
      <c r="B108" s="237" t="s">
        <v>1634</v>
      </c>
      <c r="C108" s="744" t="s">
        <v>1225</v>
      </c>
      <c r="D108" s="745"/>
      <c r="E108" s="746"/>
      <c r="F108" s="411">
        <f>SUM(F109:F111)</f>
        <v>0</v>
      </c>
    </row>
    <row r="109" spans="1:6" s="74" customFormat="1" ht="20.100000000000001" customHeight="1" x14ac:dyDescent="0.25">
      <c r="A109" s="412"/>
      <c r="B109" s="235" t="s">
        <v>1633</v>
      </c>
      <c r="C109" s="235" t="s">
        <v>1634</v>
      </c>
      <c r="D109" s="235" t="s">
        <v>1632</v>
      </c>
      <c r="E109" s="137" t="s">
        <v>1227</v>
      </c>
      <c r="F109" s="413">
        <v>0</v>
      </c>
    </row>
    <row r="110" spans="1:6" s="74" customFormat="1" ht="20.100000000000001" customHeight="1" x14ac:dyDescent="0.25">
      <c r="A110" s="412"/>
      <c r="B110" s="235" t="s">
        <v>1633</v>
      </c>
      <c r="C110" s="235" t="s">
        <v>1634</v>
      </c>
      <c r="D110" s="235" t="s">
        <v>1601</v>
      </c>
      <c r="E110" s="137" t="s">
        <v>1229</v>
      </c>
      <c r="F110" s="413">
        <v>0</v>
      </c>
    </row>
    <row r="111" spans="1:6" s="74" customFormat="1" ht="20.100000000000001" customHeight="1" x14ac:dyDescent="0.25">
      <c r="A111" s="412"/>
      <c r="B111" s="235" t="s">
        <v>1633</v>
      </c>
      <c r="C111" s="235" t="s">
        <v>1634</v>
      </c>
      <c r="D111" s="235" t="s">
        <v>1602</v>
      </c>
      <c r="E111" s="137" t="s">
        <v>1231</v>
      </c>
      <c r="F111" s="413">
        <v>0</v>
      </c>
    </row>
    <row r="112" spans="1:6" s="174" customFormat="1" ht="20.100000000000001" customHeight="1" x14ac:dyDescent="0.25">
      <c r="A112" s="410" t="s">
        <v>1633</v>
      </c>
      <c r="B112" s="237" t="s">
        <v>1639</v>
      </c>
      <c r="C112" s="744" t="s">
        <v>1233</v>
      </c>
      <c r="D112" s="745"/>
      <c r="E112" s="746"/>
      <c r="F112" s="411">
        <f>SUM(F113:F118)</f>
        <v>0</v>
      </c>
    </row>
    <row r="113" spans="1:6" s="74" customFormat="1" ht="20.100000000000001" customHeight="1" x14ac:dyDescent="0.25">
      <c r="A113" s="412"/>
      <c r="B113" s="235" t="s">
        <v>1633</v>
      </c>
      <c r="C113" s="235" t="s">
        <v>1639</v>
      </c>
      <c r="D113" s="235" t="s">
        <v>1632</v>
      </c>
      <c r="E113" s="137" t="s">
        <v>1235</v>
      </c>
      <c r="F113" s="413">
        <v>0</v>
      </c>
    </row>
    <row r="114" spans="1:6" s="74" customFormat="1" ht="20.100000000000001" customHeight="1" x14ac:dyDescent="0.25">
      <c r="A114" s="412"/>
      <c r="B114" s="235" t="s">
        <v>1633</v>
      </c>
      <c r="C114" s="235" t="s">
        <v>1639</v>
      </c>
      <c r="D114" s="235" t="s">
        <v>1601</v>
      </c>
      <c r="E114" s="137" t="s">
        <v>1237</v>
      </c>
      <c r="F114" s="413">
        <v>0</v>
      </c>
    </row>
    <row r="115" spans="1:6" s="74" customFormat="1" ht="20.100000000000001" customHeight="1" x14ac:dyDescent="0.25">
      <c r="A115" s="412"/>
      <c r="B115" s="235" t="s">
        <v>1633</v>
      </c>
      <c r="C115" s="235" t="s">
        <v>1639</v>
      </c>
      <c r="D115" s="235" t="s">
        <v>1602</v>
      </c>
      <c r="E115" s="137" t="s">
        <v>1239</v>
      </c>
      <c r="F115" s="413">
        <v>0</v>
      </c>
    </row>
    <row r="116" spans="1:6" s="74" customFormat="1" ht="20.100000000000001" customHeight="1" x14ac:dyDescent="0.25">
      <c r="A116" s="412"/>
      <c r="B116" s="235" t="s">
        <v>1633</v>
      </c>
      <c r="C116" s="235" t="s">
        <v>1639</v>
      </c>
      <c r="D116" s="235" t="s">
        <v>1635</v>
      </c>
      <c r="E116" s="137" t="s">
        <v>1241</v>
      </c>
      <c r="F116" s="413">
        <v>0</v>
      </c>
    </row>
    <row r="117" spans="1:6" s="74" customFormat="1" ht="20.100000000000001" customHeight="1" x14ac:dyDescent="0.25">
      <c r="A117" s="412"/>
      <c r="B117" s="235" t="s">
        <v>1633</v>
      </c>
      <c r="C117" s="235" t="s">
        <v>1639</v>
      </c>
      <c r="D117" s="235" t="s">
        <v>1603</v>
      </c>
      <c r="E117" s="137" t="s">
        <v>1622</v>
      </c>
      <c r="F117" s="413">
        <v>0</v>
      </c>
    </row>
    <row r="118" spans="1:6" s="74" customFormat="1" ht="20.100000000000001" customHeight="1" x14ac:dyDescent="0.25">
      <c r="A118" s="412"/>
      <c r="B118" s="235" t="s">
        <v>1633</v>
      </c>
      <c r="C118" s="235" t="s">
        <v>1639</v>
      </c>
      <c r="D118" s="235" t="s">
        <v>1636</v>
      </c>
      <c r="E118" s="137" t="s">
        <v>1245</v>
      </c>
      <c r="F118" s="413">
        <v>0</v>
      </c>
    </row>
    <row r="119" spans="1:6" s="174" customFormat="1" ht="20.100000000000001" customHeight="1" x14ac:dyDescent="0.25">
      <c r="A119" s="410" t="s">
        <v>1633</v>
      </c>
      <c r="B119" s="237" t="s">
        <v>1640</v>
      </c>
      <c r="C119" s="744" t="s">
        <v>1623</v>
      </c>
      <c r="D119" s="745"/>
      <c r="E119" s="746"/>
      <c r="F119" s="411">
        <f>SUM(F120)</f>
        <v>0</v>
      </c>
    </row>
    <row r="120" spans="1:6" s="74" customFormat="1" ht="20.100000000000001" customHeight="1" x14ac:dyDescent="0.25">
      <c r="A120" s="412"/>
      <c r="B120" s="235" t="s">
        <v>1633</v>
      </c>
      <c r="C120" s="235" t="s">
        <v>1640</v>
      </c>
      <c r="D120" s="235" t="s">
        <v>1632</v>
      </c>
      <c r="E120" s="137" t="s">
        <v>1249</v>
      </c>
      <c r="F120" s="413">
        <v>0</v>
      </c>
    </row>
    <row r="121" spans="1:6" s="174" customFormat="1" ht="20.100000000000001" customHeight="1" x14ac:dyDescent="0.25">
      <c r="A121" s="410" t="s">
        <v>1633</v>
      </c>
      <c r="B121" s="237" t="s">
        <v>1641</v>
      </c>
      <c r="C121" s="744" t="s">
        <v>1251</v>
      </c>
      <c r="D121" s="745"/>
      <c r="E121" s="746"/>
      <c r="F121" s="411">
        <f>SUM(F122:F123)</f>
        <v>0</v>
      </c>
    </row>
    <row r="122" spans="1:6" s="74" customFormat="1" ht="20.100000000000001" customHeight="1" x14ac:dyDescent="0.25">
      <c r="A122" s="412"/>
      <c r="B122" s="235" t="s">
        <v>1633</v>
      </c>
      <c r="C122" s="235" t="s">
        <v>1641</v>
      </c>
      <c r="D122" s="235" t="s">
        <v>1632</v>
      </c>
      <c r="E122" s="137" t="s">
        <v>1253</v>
      </c>
      <c r="F122" s="413">
        <v>0</v>
      </c>
    </row>
    <row r="123" spans="1:6" s="74" customFormat="1" ht="20.100000000000001" customHeight="1" x14ac:dyDescent="0.25">
      <c r="A123" s="412"/>
      <c r="B123" s="235" t="s">
        <v>1633</v>
      </c>
      <c r="C123" s="235" t="s">
        <v>1641</v>
      </c>
      <c r="D123" s="235" t="s">
        <v>1601</v>
      </c>
      <c r="E123" s="137" t="s">
        <v>1255</v>
      </c>
      <c r="F123" s="413">
        <v>0</v>
      </c>
    </row>
    <row r="124" spans="1:6" s="174" customFormat="1" ht="20.100000000000001" customHeight="1" x14ac:dyDescent="0.25">
      <c r="A124" s="410" t="s">
        <v>1633</v>
      </c>
      <c r="B124" s="237" t="s">
        <v>1642</v>
      </c>
      <c r="C124" s="744" t="s">
        <v>1624</v>
      </c>
      <c r="D124" s="745"/>
      <c r="E124" s="746"/>
      <c r="F124" s="411">
        <f>SUM(F125:F128)</f>
        <v>0</v>
      </c>
    </row>
    <row r="125" spans="1:6" s="74" customFormat="1" ht="20.100000000000001" customHeight="1" x14ac:dyDescent="0.25">
      <c r="A125" s="412"/>
      <c r="B125" s="235" t="s">
        <v>1633</v>
      </c>
      <c r="C125" s="235" t="s">
        <v>1642</v>
      </c>
      <c r="D125" s="235" t="s">
        <v>1632</v>
      </c>
      <c r="E125" s="137" t="s">
        <v>1259</v>
      </c>
      <c r="F125" s="413">
        <v>0</v>
      </c>
    </row>
    <row r="126" spans="1:6" s="74" customFormat="1" ht="20.100000000000001" customHeight="1" x14ac:dyDescent="0.25">
      <c r="A126" s="412"/>
      <c r="B126" s="235" t="s">
        <v>1633</v>
      </c>
      <c r="C126" s="235" t="s">
        <v>1642</v>
      </c>
      <c r="D126" s="235" t="s">
        <v>1601</v>
      </c>
      <c r="E126" s="137" t="s">
        <v>1261</v>
      </c>
      <c r="F126" s="413">
        <v>0</v>
      </c>
    </row>
    <row r="127" spans="1:6" s="74" customFormat="1" ht="20.100000000000001" customHeight="1" x14ac:dyDescent="0.25">
      <c r="A127" s="412"/>
      <c r="B127" s="235" t="s">
        <v>1633</v>
      </c>
      <c r="C127" s="235" t="s">
        <v>1642</v>
      </c>
      <c r="D127" s="235" t="s">
        <v>1602</v>
      </c>
      <c r="E127" s="137" t="s">
        <v>1263</v>
      </c>
      <c r="F127" s="413">
        <v>0</v>
      </c>
    </row>
    <row r="128" spans="1:6" s="74" customFormat="1" ht="20.100000000000001" customHeight="1" x14ac:dyDescent="0.25">
      <c r="A128" s="412"/>
      <c r="B128" s="235" t="s">
        <v>1633</v>
      </c>
      <c r="C128" s="235" t="s">
        <v>1642</v>
      </c>
      <c r="D128" s="235" t="s">
        <v>1635</v>
      </c>
      <c r="E128" s="137" t="s">
        <v>1265</v>
      </c>
      <c r="F128" s="413">
        <v>0</v>
      </c>
    </row>
    <row r="129" spans="1:6" s="174" customFormat="1" ht="20.100000000000001" customHeight="1" x14ac:dyDescent="0.25">
      <c r="A129" s="410" t="s">
        <v>1633</v>
      </c>
      <c r="B129" s="237" t="s">
        <v>1643</v>
      </c>
      <c r="C129" s="744" t="s">
        <v>1267</v>
      </c>
      <c r="D129" s="745"/>
      <c r="E129" s="746"/>
      <c r="F129" s="411">
        <f>SUM(F130:F132)</f>
        <v>5846971.9400000004</v>
      </c>
    </row>
    <row r="130" spans="1:6" s="74" customFormat="1" ht="20.100000000000001" customHeight="1" x14ac:dyDescent="0.25">
      <c r="A130" s="412"/>
      <c r="B130" s="235" t="s">
        <v>1633</v>
      </c>
      <c r="C130" s="235" t="s">
        <v>1643</v>
      </c>
      <c r="D130" s="235" t="s">
        <v>1632</v>
      </c>
      <c r="E130" s="137" t="s">
        <v>1269</v>
      </c>
      <c r="F130" s="413">
        <v>0</v>
      </c>
    </row>
    <row r="131" spans="1:6" s="74" customFormat="1" ht="20.100000000000001" customHeight="1" x14ac:dyDescent="0.25">
      <c r="A131" s="412"/>
      <c r="B131" s="235" t="s">
        <v>1633</v>
      </c>
      <c r="C131" s="235" t="s">
        <v>1643</v>
      </c>
      <c r="D131" s="235" t="s">
        <v>1601</v>
      </c>
      <c r="E131" s="137" t="s">
        <v>1271</v>
      </c>
      <c r="F131" s="413">
        <v>0</v>
      </c>
    </row>
    <row r="132" spans="1:6" s="74" customFormat="1" ht="20.100000000000001" customHeight="1" x14ac:dyDescent="0.25">
      <c r="A132" s="412"/>
      <c r="B132" s="235" t="s">
        <v>1633</v>
      </c>
      <c r="C132" s="235" t="s">
        <v>1643</v>
      </c>
      <c r="D132" s="235" t="s">
        <v>1602</v>
      </c>
      <c r="E132" s="137" t="s">
        <v>1273</v>
      </c>
      <c r="F132" s="413">
        <v>5846971.9400000004</v>
      </c>
    </row>
    <row r="133" spans="1:6" s="174" customFormat="1" ht="20.100000000000001" customHeight="1" x14ac:dyDescent="0.25">
      <c r="A133" s="408" t="s">
        <v>1635</v>
      </c>
      <c r="B133" s="747" t="s">
        <v>1625</v>
      </c>
      <c r="C133" s="748"/>
      <c r="D133" s="748"/>
      <c r="E133" s="749"/>
      <c r="F133" s="409">
        <f>SUM(F134+F137+F141+F146)</f>
        <v>0</v>
      </c>
    </row>
    <row r="134" spans="1:6" s="174" customFormat="1" ht="20.100000000000001" customHeight="1" x14ac:dyDescent="0.25">
      <c r="A134" s="410" t="s">
        <v>1634</v>
      </c>
      <c r="B134" s="237" t="s">
        <v>1600</v>
      </c>
      <c r="C134" s="744" t="s">
        <v>1626</v>
      </c>
      <c r="D134" s="745"/>
      <c r="E134" s="746"/>
      <c r="F134" s="411">
        <f>SUM(F135:F136)</f>
        <v>0</v>
      </c>
    </row>
    <row r="135" spans="1:6" s="74" customFormat="1" ht="20.100000000000001" customHeight="1" x14ac:dyDescent="0.25">
      <c r="A135" s="412"/>
      <c r="B135" s="235" t="s">
        <v>1634</v>
      </c>
      <c r="C135" s="235" t="s">
        <v>1600</v>
      </c>
      <c r="D135" s="235" t="s">
        <v>1632</v>
      </c>
      <c r="E135" s="137" t="s">
        <v>1279</v>
      </c>
      <c r="F135" s="413">
        <v>0</v>
      </c>
    </row>
    <row r="136" spans="1:6" s="74" customFormat="1" ht="20.100000000000001" customHeight="1" x14ac:dyDescent="0.25">
      <c r="A136" s="412"/>
      <c r="B136" s="235" t="s">
        <v>1634</v>
      </c>
      <c r="C136" s="235" t="s">
        <v>1600</v>
      </c>
      <c r="D136" s="235" t="s">
        <v>1601</v>
      </c>
      <c r="E136" s="137" t="s">
        <v>1281</v>
      </c>
      <c r="F136" s="413">
        <v>0</v>
      </c>
    </row>
    <row r="137" spans="1:6" s="174" customFormat="1" ht="26.25" customHeight="1" x14ac:dyDescent="0.25">
      <c r="A137" s="410" t="s">
        <v>1634</v>
      </c>
      <c r="B137" s="237" t="s">
        <v>1605</v>
      </c>
      <c r="C137" s="744" t="s">
        <v>1283</v>
      </c>
      <c r="D137" s="745"/>
      <c r="E137" s="746"/>
      <c r="F137" s="411">
        <f>SUM(F138:F140)</f>
        <v>0</v>
      </c>
    </row>
    <row r="138" spans="1:6" s="74" customFormat="1" ht="20.100000000000001" customHeight="1" x14ac:dyDescent="0.25">
      <c r="A138" s="412"/>
      <c r="B138" s="235" t="s">
        <v>1634</v>
      </c>
      <c r="C138" s="235" t="s">
        <v>1605</v>
      </c>
      <c r="D138" s="235" t="s">
        <v>1632</v>
      </c>
      <c r="E138" s="137" t="s">
        <v>1627</v>
      </c>
      <c r="F138" s="413">
        <v>0</v>
      </c>
    </row>
    <row r="139" spans="1:6" s="74" customFormat="1" ht="20.100000000000001" customHeight="1" x14ac:dyDescent="0.25">
      <c r="A139" s="412"/>
      <c r="B139" s="235" t="s">
        <v>1634</v>
      </c>
      <c r="C139" s="235" t="s">
        <v>1605</v>
      </c>
      <c r="D139" s="235" t="s">
        <v>1601</v>
      </c>
      <c r="E139" s="137" t="s">
        <v>1628</v>
      </c>
      <c r="F139" s="413">
        <v>0</v>
      </c>
    </row>
    <row r="140" spans="1:6" s="74" customFormat="1" ht="20.100000000000001" customHeight="1" x14ac:dyDescent="0.25">
      <c r="A140" s="412"/>
      <c r="B140" s="235" t="s">
        <v>1634</v>
      </c>
      <c r="C140" s="235" t="s">
        <v>1605</v>
      </c>
      <c r="D140" s="235" t="s">
        <v>1602</v>
      </c>
      <c r="E140" s="137" t="s">
        <v>1629</v>
      </c>
      <c r="F140" s="413">
        <v>0</v>
      </c>
    </row>
    <row r="141" spans="1:6" s="174" customFormat="1" ht="20.100000000000001" customHeight="1" x14ac:dyDescent="0.25">
      <c r="A141" s="415" t="s">
        <v>1634</v>
      </c>
      <c r="B141" s="237" t="s">
        <v>1633</v>
      </c>
      <c r="C141" s="744" t="s">
        <v>1291</v>
      </c>
      <c r="D141" s="745"/>
      <c r="E141" s="746"/>
      <c r="F141" s="411">
        <f>SUM(F142:F145)</f>
        <v>0</v>
      </c>
    </row>
    <row r="142" spans="1:6" s="74" customFormat="1" ht="20.100000000000001" customHeight="1" x14ac:dyDescent="0.25">
      <c r="A142" s="412"/>
      <c r="B142" s="235" t="s">
        <v>1634</v>
      </c>
      <c r="C142" s="235" t="s">
        <v>1633</v>
      </c>
      <c r="D142" s="235" t="s">
        <v>1632</v>
      </c>
      <c r="E142" s="137" t="s">
        <v>1293</v>
      </c>
      <c r="F142" s="413">
        <v>0</v>
      </c>
    </row>
    <row r="143" spans="1:6" s="74" customFormat="1" ht="20.100000000000001" customHeight="1" x14ac:dyDescent="0.25">
      <c r="A143" s="412"/>
      <c r="B143" s="235" t="s">
        <v>1634</v>
      </c>
      <c r="C143" s="235" t="s">
        <v>1633</v>
      </c>
      <c r="D143" s="235" t="s">
        <v>1601</v>
      </c>
      <c r="E143" s="137" t="s">
        <v>1630</v>
      </c>
      <c r="F143" s="413">
        <v>0</v>
      </c>
    </row>
    <row r="144" spans="1:6" s="74" customFormat="1" ht="20.100000000000001" customHeight="1" x14ac:dyDescent="0.25">
      <c r="A144" s="412"/>
      <c r="B144" s="235" t="s">
        <v>1634</v>
      </c>
      <c r="C144" s="235" t="s">
        <v>1633</v>
      </c>
      <c r="D144" s="235" t="s">
        <v>1602</v>
      </c>
      <c r="E144" s="137" t="s">
        <v>1297</v>
      </c>
      <c r="F144" s="413">
        <v>0</v>
      </c>
    </row>
    <row r="145" spans="1:7" s="74" customFormat="1" ht="20.100000000000001" customHeight="1" x14ac:dyDescent="0.25">
      <c r="A145" s="412"/>
      <c r="B145" s="235" t="s">
        <v>1634</v>
      </c>
      <c r="C145" s="235" t="s">
        <v>1633</v>
      </c>
      <c r="D145" s="235" t="s">
        <v>1635</v>
      </c>
      <c r="E145" s="137" t="s">
        <v>1299</v>
      </c>
      <c r="F145" s="413">
        <v>0</v>
      </c>
    </row>
    <row r="146" spans="1:7" s="174" customFormat="1" ht="20.100000000000001" customHeight="1" x14ac:dyDescent="0.25">
      <c r="A146" s="410" t="s">
        <v>1634</v>
      </c>
      <c r="B146" s="237" t="s">
        <v>1634</v>
      </c>
      <c r="C146" s="744" t="s">
        <v>1301</v>
      </c>
      <c r="D146" s="745"/>
      <c r="E146" s="746"/>
      <c r="F146" s="411">
        <f>SUM(F147)</f>
        <v>0</v>
      </c>
    </row>
    <row r="147" spans="1:7" s="74" customFormat="1" ht="20.100000000000001" customHeight="1" x14ac:dyDescent="0.25">
      <c r="A147" s="412"/>
      <c r="B147" s="235" t="s">
        <v>1634</v>
      </c>
      <c r="C147" s="235" t="s">
        <v>1634</v>
      </c>
      <c r="D147" s="235" t="s">
        <v>1632</v>
      </c>
      <c r="E147" s="137" t="s">
        <v>1631</v>
      </c>
      <c r="F147" s="413">
        <v>0</v>
      </c>
    </row>
    <row r="148" spans="1:7" s="74" customFormat="1" ht="3.75" customHeight="1" x14ac:dyDescent="0.25">
      <c r="A148" s="416"/>
      <c r="B148" s="390"/>
      <c r="C148" s="390"/>
      <c r="D148" s="390"/>
      <c r="E148" s="391"/>
      <c r="F148" s="417"/>
    </row>
    <row r="149" spans="1:7" s="173" customFormat="1" ht="22.5" customHeight="1" x14ac:dyDescent="0.25">
      <c r="A149" s="750" t="s">
        <v>1</v>
      </c>
      <c r="B149" s="751"/>
      <c r="C149" s="751"/>
      <c r="D149" s="751"/>
      <c r="E149" s="752"/>
      <c r="F149" s="418">
        <f>SUM(F5+F44+F90+F133)</f>
        <v>370158133.00000006</v>
      </c>
      <c r="G149" s="175"/>
    </row>
    <row r="150" spans="1:7" ht="2.25" customHeight="1" x14ac:dyDescent="0.25">
      <c r="A150" s="35"/>
      <c r="B150" s="35"/>
      <c r="C150" s="35"/>
      <c r="D150" s="35"/>
      <c r="E150" s="36"/>
      <c r="F150" s="75"/>
    </row>
    <row r="151" spans="1:7" ht="25.5" hidden="1" customHeight="1" x14ac:dyDescent="0.25">
      <c r="A151" s="35"/>
      <c r="B151" s="35"/>
      <c r="C151" s="35"/>
      <c r="D151" s="35"/>
      <c r="E151" s="36"/>
      <c r="F151" s="75"/>
    </row>
    <row r="152" spans="1:7" ht="25.5" hidden="1" customHeight="1" x14ac:dyDescent="0.25">
      <c r="A152" s="35"/>
      <c r="B152" s="35"/>
      <c r="C152" s="35"/>
      <c r="D152" s="35"/>
      <c r="E152" s="36"/>
      <c r="F152" s="75"/>
    </row>
    <row r="153" spans="1:7" ht="25.5" hidden="1" customHeight="1" x14ac:dyDescent="0.25">
      <c r="A153" s="35"/>
      <c r="B153" s="35"/>
      <c r="C153" s="35"/>
      <c r="D153" s="35"/>
      <c r="E153" s="36"/>
      <c r="F153" s="75"/>
    </row>
    <row r="154" spans="1:7" ht="25.5" hidden="1" customHeight="1" x14ac:dyDescent="0.25">
      <c r="A154" s="35"/>
      <c r="B154" s="35"/>
      <c r="C154" s="35"/>
      <c r="D154" s="35"/>
      <c r="E154" s="36"/>
      <c r="F154" s="75"/>
    </row>
    <row r="155" spans="1:7" ht="25.5" hidden="1" customHeight="1" x14ac:dyDescent="0.25">
      <c r="A155" s="35"/>
      <c r="B155" s="35"/>
      <c r="C155" s="35"/>
      <c r="D155" s="35"/>
      <c r="E155" s="36"/>
      <c r="F155" s="75"/>
    </row>
    <row r="156" spans="1:7" ht="25.5" hidden="1" customHeight="1" x14ac:dyDescent="0.25">
      <c r="A156" s="35"/>
      <c r="B156" s="35"/>
      <c r="C156" s="35"/>
      <c r="D156" s="35"/>
      <c r="E156" s="36"/>
      <c r="F156" s="75"/>
    </row>
    <row r="157" spans="1:7" ht="25.5" hidden="1" customHeight="1" x14ac:dyDescent="0.25">
      <c r="A157" s="35"/>
      <c r="B157" s="35"/>
      <c r="C157" s="35"/>
      <c r="D157" s="35"/>
      <c r="E157" s="36"/>
      <c r="F157" s="75"/>
    </row>
    <row r="158" spans="1:7" ht="25.5" hidden="1" customHeight="1" x14ac:dyDescent="0.25">
      <c r="A158" s="35"/>
      <c r="B158" s="35"/>
      <c r="C158" s="35"/>
      <c r="D158" s="35"/>
      <c r="E158" s="37"/>
      <c r="F158" s="75"/>
    </row>
    <row r="159" spans="1:7" ht="25.5" hidden="1" customHeight="1" x14ac:dyDescent="0.25">
      <c r="A159" s="35"/>
      <c r="B159" s="35"/>
      <c r="C159" s="35"/>
      <c r="D159" s="35"/>
      <c r="E159" s="36"/>
      <c r="F159" s="75"/>
    </row>
    <row r="160" spans="1:7" ht="25.5" hidden="1" customHeight="1" x14ac:dyDescent="0.25">
      <c r="A160" s="35"/>
      <c r="B160" s="35"/>
      <c r="C160" s="35"/>
      <c r="D160" s="35"/>
      <c r="E160" s="36"/>
      <c r="F160" s="75"/>
    </row>
    <row r="161" spans="1:6" ht="25.5" hidden="1" customHeight="1" x14ac:dyDescent="0.25">
      <c r="A161" s="35"/>
      <c r="B161" s="35"/>
      <c r="C161" s="35"/>
      <c r="D161" s="35"/>
      <c r="E161" s="36"/>
      <c r="F161" s="75"/>
    </row>
    <row r="162" spans="1:6" ht="25.5" hidden="1" customHeight="1" x14ac:dyDescent="0.25">
      <c r="A162" s="35"/>
      <c r="B162" s="35"/>
      <c r="C162" s="35"/>
      <c r="D162" s="35"/>
      <c r="E162" s="37"/>
      <c r="F162" s="75"/>
    </row>
    <row r="163" spans="1:6" ht="25.5" hidden="1" customHeight="1" x14ac:dyDescent="0.25">
      <c r="A163" s="35"/>
      <c r="B163" s="35"/>
      <c r="C163" s="35"/>
      <c r="D163" s="35"/>
      <c r="E163" s="36"/>
      <c r="F163" s="75"/>
    </row>
    <row r="164" spans="1:6" ht="25.5" hidden="1" customHeight="1" x14ac:dyDescent="0.25">
      <c r="A164" s="35"/>
      <c r="B164" s="35"/>
      <c r="C164" s="35"/>
      <c r="D164" s="35"/>
      <c r="E164" s="36"/>
      <c r="F164" s="75"/>
    </row>
    <row r="165" spans="1:6" ht="25.5" hidden="1" customHeight="1" x14ac:dyDescent="0.25">
      <c r="A165" s="35"/>
      <c r="B165" s="35"/>
      <c r="C165" s="35"/>
      <c r="D165" s="35"/>
      <c r="E165" s="36"/>
      <c r="F165" s="75"/>
    </row>
    <row r="166" spans="1:6" ht="25.5" hidden="1" customHeight="1" x14ac:dyDescent="0.25">
      <c r="A166" s="35"/>
      <c r="B166" s="35"/>
      <c r="C166" s="35"/>
      <c r="D166" s="35"/>
      <c r="E166" s="36"/>
      <c r="F166" s="75"/>
    </row>
    <row r="167" spans="1:6" ht="25.5" hidden="1" customHeight="1" x14ac:dyDescent="0.25">
      <c r="A167" s="35"/>
      <c r="B167" s="35"/>
      <c r="C167" s="35"/>
      <c r="D167" s="35"/>
      <c r="E167" s="36"/>
      <c r="F167" s="75"/>
    </row>
    <row r="168" spans="1:6" ht="25.5" hidden="1" customHeight="1" x14ac:dyDescent="0.25">
      <c r="A168" s="35"/>
      <c r="B168" s="35"/>
      <c r="C168" s="35"/>
      <c r="D168" s="35"/>
      <c r="E168" s="36"/>
      <c r="F168" s="75"/>
    </row>
    <row r="169" spans="1:6" ht="25.5" hidden="1" customHeight="1" x14ac:dyDescent="0.25">
      <c r="A169" s="35"/>
      <c r="B169" s="35"/>
      <c r="C169" s="35"/>
      <c r="D169" s="35"/>
      <c r="E169" s="36"/>
      <c r="F169" s="75"/>
    </row>
    <row r="170" spans="1:6" ht="25.5" hidden="1" customHeight="1" x14ac:dyDescent="0.25">
      <c r="A170" s="35"/>
      <c r="B170" s="35"/>
      <c r="C170" s="35"/>
      <c r="D170" s="35"/>
      <c r="E170" s="36"/>
      <c r="F170" s="75"/>
    </row>
    <row r="171" spans="1:6" ht="25.5" hidden="1" customHeight="1" x14ac:dyDescent="0.25">
      <c r="A171" s="35"/>
      <c r="B171" s="35"/>
      <c r="C171" s="35"/>
      <c r="D171" s="35"/>
      <c r="E171" s="36"/>
      <c r="F171" s="75"/>
    </row>
    <row r="172" spans="1:6" ht="25.5" hidden="1" customHeight="1" x14ac:dyDescent="0.25">
      <c r="A172" s="35"/>
      <c r="B172" s="35"/>
      <c r="C172" s="35"/>
      <c r="D172" s="35"/>
      <c r="E172" s="37"/>
      <c r="F172" s="75"/>
    </row>
    <row r="173" spans="1:6" ht="25.5" hidden="1" customHeight="1" x14ac:dyDescent="0.25">
      <c r="A173" s="35"/>
      <c r="B173" s="35"/>
      <c r="C173" s="35"/>
      <c r="D173" s="35"/>
      <c r="E173" s="36"/>
      <c r="F173" s="75"/>
    </row>
    <row r="174" spans="1:6" ht="25.5" hidden="1" customHeight="1" x14ac:dyDescent="0.25">
      <c r="A174" s="35"/>
      <c r="B174" s="35"/>
      <c r="C174" s="35"/>
      <c r="D174" s="35"/>
      <c r="E174" s="36"/>
      <c r="F174" s="75"/>
    </row>
    <row r="175" spans="1:6" ht="25.5" hidden="1" customHeight="1" x14ac:dyDescent="0.25">
      <c r="A175" s="35"/>
      <c r="B175" s="35"/>
      <c r="C175" s="35"/>
      <c r="D175" s="35"/>
      <c r="E175" s="36"/>
      <c r="F175" s="75"/>
    </row>
    <row r="176" spans="1:6" ht="25.5" hidden="1" customHeight="1" x14ac:dyDescent="0.25">
      <c r="A176" s="35"/>
      <c r="B176" s="35"/>
      <c r="C176" s="35"/>
      <c r="D176" s="35"/>
      <c r="E176" s="36"/>
      <c r="F176" s="75"/>
    </row>
    <row r="177" spans="1:6" ht="25.5" hidden="1" customHeight="1" x14ac:dyDescent="0.25">
      <c r="A177" s="35"/>
      <c r="B177" s="35"/>
      <c r="C177" s="35"/>
      <c r="D177" s="35"/>
      <c r="E177" s="36"/>
      <c r="F177" s="75"/>
    </row>
    <row r="178" spans="1:6" ht="25.5" hidden="1" customHeight="1" x14ac:dyDescent="0.25">
      <c r="A178" s="35"/>
      <c r="B178" s="35"/>
      <c r="C178" s="35"/>
      <c r="D178" s="35"/>
      <c r="E178" s="36"/>
      <c r="F178" s="75"/>
    </row>
    <row r="179" spans="1:6" ht="25.5" hidden="1" customHeight="1" x14ac:dyDescent="0.25">
      <c r="A179" s="35"/>
      <c r="B179" s="35"/>
      <c r="C179" s="35"/>
      <c r="D179" s="35"/>
      <c r="E179" s="36"/>
      <c r="F179" s="75"/>
    </row>
    <row r="180" spans="1:6" ht="25.5" hidden="1" customHeight="1" x14ac:dyDescent="0.25">
      <c r="A180" s="35"/>
      <c r="B180" s="35"/>
      <c r="C180" s="35"/>
      <c r="D180" s="35"/>
      <c r="E180" s="36"/>
      <c r="F180" s="75"/>
    </row>
    <row r="181" spans="1:6" ht="25.5" hidden="1" customHeight="1" x14ac:dyDescent="0.25">
      <c r="A181" s="35"/>
      <c r="B181" s="35"/>
      <c r="C181" s="35"/>
      <c r="D181" s="35"/>
      <c r="E181" s="36"/>
      <c r="F181" s="75"/>
    </row>
    <row r="182" spans="1:6" ht="25.5" hidden="1" customHeight="1" x14ac:dyDescent="0.25">
      <c r="A182" s="35"/>
      <c r="B182" s="35"/>
      <c r="C182" s="35"/>
      <c r="D182" s="35"/>
      <c r="E182" s="37"/>
      <c r="F182" s="75"/>
    </row>
    <row r="183" spans="1:6" ht="25.5" hidden="1" customHeight="1" x14ac:dyDescent="0.25">
      <c r="A183" s="35"/>
      <c r="B183" s="35"/>
      <c r="C183" s="35"/>
      <c r="D183" s="35"/>
      <c r="E183" s="36"/>
      <c r="F183" s="75"/>
    </row>
    <row r="184" spans="1:6" ht="25.5" hidden="1" customHeight="1" x14ac:dyDescent="0.25">
      <c r="A184" s="35"/>
      <c r="B184" s="35"/>
      <c r="C184" s="35"/>
      <c r="D184" s="35"/>
      <c r="E184" s="36"/>
      <c r="F184" s="75"/>
    </row>
    <row r="185" spans="1:6" ht="25.5" hidden="1" customHeight="1" x14ac:dyDescent="0.25">
      <c r="A185" s="35"/>
      <c r="B185" s="35"/>
      <c r="C185" s="35"/>
      <c r="D185" s="35"/>
      <c r="E185" s="36"/>
      <c r="F185" s="75"/>
    </row>
    <row r="186" spans="1:6" ht="25.5" hidden="1" customHeight="1" x14ac:dyDescent="0.25">
      <c r="A186" s="35"/>
      <c r="B186" s="35"/>
      <c r="C186" s="35"/>
      <c r="D186" s="35"/>
      <c r="E186" s="36"/>
      <c r="F186" s="75"/>
    </row>
    <row r="187" spans="1:6" ht="25.5" hidden="1" customHeight="1" x14ac:dyDescent="0.25">
      <c r="A187" s="35"/>
      <c r="B187" s="35"/>
      <c r="C187" s="35"/>
      <c r="D187" s="35"/>
      <c r="E187" s="36"/>
      <c r="F187" s="75"/>
    </row>
    <row r="188" spans="1:6" ht="25.5" hidden="1" customHeight="1" x14ac:dyDescent="0.25">
      <c r="A188" s="35"/>
      <c r="B188" s="35"/>
      <c r="C188" s="35"/>
      <c r="D188" s="35"/>
      <c r="E188" s="36"/>
      <c r="F188" s="75"/>
    </row>
    <row r="189" spans="1:6" ht="25.5" hidden="1" customHeight="1" x14ac:dyDescent="0.25">
      <c r="A189" s="35"/>
      <c r="B189" s="35"/>
      <c r="C189" s="35"/>
      <c r="D189" s="35"/>
      <c r="E189" s="36"/>
      <c r="F189" s="75"/>
    </row>
    <row r="190" spans="1:6" ht="25.5" hidden="1" customHeight="1" x14ac:dyDescent="0.25">
      <c r="A190" s="35"/>
      <c r="B190" s="35"/>
      <c r="C190" s="35"/>
      <c r="D190" s="35"/>
      <c r="E190" s="37"/>
      <c r="F190" s="75"/>
    </row>
    <row r="191" spans="1:6" ht="25.5" hidden="1" customHeight="1" x14ac:dyDescent="0.25">
      <c r="A191" s="35"/>
      <c r="B191" s="35"/>
      <c r="C191" s="35"/>
      <c r="D191" s="35"/>
      <c r="E191" s="36"/>
      <c r="F191" s="75"/>
    </row>
    <row r="192" spans="1:6" ht="25.5" hidden="1" customHeight="1" x14ac:dyDescent="0.25">
      <c r="A192" s="35"/>
      <c r="B192" s="35"/>
      <c r="C192" s="35"/>
      <c r="D192" s="35"/>
      <c r="E192" s="36"/>
      <c r="F192" s="75"/>
    </row>
    <row r="193" spans="1:6" ht="25.5" hidden="1" customHeight="1" x14ac:dyDescent="0.25">
      <c r="A193" s="35"/>
      <c r="B193" s="35"/>
      <c r="C193" s="35"/>
      <c r="D193" s="35"/>
      <c r="E193" s="37"/>
      <c r="F193" s="75"/>
    </row>
    <row r="194" spans="1:6" ht="25.5" hidden="1" customHeight="1" x14ac:dyDescent="0.25">
      <c r="A194" s="35"/>
      <c r="B194" s="35"/>
      <c r="C194" s="35"/>
      <c r="D194" s="35"/>
      <c r="E194" s="36"/>
      <c r="F194" s="75"/>
    </row>
    <row r="195" spans="1:6" ht="25.5" hidden="1" customHeight="1" x14ac:dyDescent="0.25">
      <c r="A195" s="35"/>
      <c r="B195" s="35"/>
      <c r="C195" s="35"/>
      <c r="D195" s="35"/>
      <c r="E195" s="36"/>
      <c r="F195" s="75"/>
    </row>
    <row r="196" spans="1:6" ht="25.5" hidden="1" customHeight="1" x14ac:dyDescent="0.25">
      <c r="A196" s="35"/>
      <c r="B196" s="35"/>
      <c r="C196" s="35"/>
      <c r="D196" s="35"/>
      <c r="E196" s="36"/>
      <c r="F196" s="75"/>
    </row>
    <row r="197" spans="1:6" ht="25.5" hidden="1" customHeight="1" x14ac:dyDescent="0.25">
      <c r="A197" s="35"/>
      <c r="B197" s="35"/>
      <c r="C197" s="35"/>
      <c r="D197" s="35"/>
      <c r="E197" s="36"/>
      <c r="F197" s="75"/>
    </row>
    <row r="198" spans="1:6" ht="25.5" hidden="1" customHeight="1" x14ac:dyDescent="0.25">
      <c r="A198" s="35"/>
      <c r="B198" s="35"/>
      <c r="C198" s="35"/>
      <c r="D198" s="35"/>
      <c r="E198" s="36"/>
      <c r="F198" s="75"/>
    </row>
    <row r="199" spans="1:6" ht="25.5" hidden="1" customHeight="1" x14ac:dyDescent="0.25">
      <c r="A199" s="35"/>
      <c r="B199" s="35"/>
      <c r="C199" s="35"/>
      <c r="D199" s="35"/>
      <c r="E199" s="37"/>
      <c r="F199" s="75"/>
    </row>
    <row r="200" spans="1:6" ht="25.5" hidden="1" customHeight="1" x14ac:dyDescent="0.25">
      <c r="A200" s="35"/>
      <c r="B200" s="35"/>
      <c r="C200" s="35"/>
      <c r="D200" s="35"/>
      <c r="E200" s="36"/>
      <c r="F200" s="75"/>
    </row>
    <row r="201" spans="1:6" ht="25.5" hidden="1" customHeight="1" x14ac:dyDescent="0.25">
      <c r="A201" s="35"/>
      <c r="B201" s="35"/>
      <c r="C201" s="35"/>
      <c r="D201" s="35"/>
      <c r="E201" s="36"/>
      <c r="F201" s="75"/>
    </row>
    <row r="202" spans="1:6" ht="25.5" hidden="1" customHeight="1" x14ac:dyDescent="0.25">
      <c r="A202" s="35"/>
      <c r="B202" s="35"/>
      <c r="C202" s="35"/>
      <c r="D202" s="35"/>
      <c r="E202" s="36"/>
      <c r="F202" s="75"/>
    </row>
    <row r="203" spans="1:6" ht="25.5" hidden="1" customHeight="1" x14ac:dyDescent="0.25">
      <c r="A203" s="35"/>
      <c r="B203" s="35"/>
      <c r="C203" s="35"/>
      <c r="D203" s="35"/>
      <c r="E203" s="37"/>
      <c r="F203" s="75"/>
    </row>
    <row r="204" spans="1:6" ht="25.5" hidden="1" customHeight="1" x14ac:dyDescent="0.25">
      <c r="A204" s="35"/>
      <c r="B204" s="35"/>
      <c r="C204" s="35"/>
      <c r="D204" s="35"/>
      <c r="E204" s="36"/>
      <c r="F204" s="75"/>
    </row>
    <row r="205" spans="1:6" ht="25.5" hidden="1" customHeight="1" x14ac:dyDescent="0.25">
      <c r="A205" s="35"/>
      <c r="B205" s="35"/>
      <c r="C205" s="35"/>
      <c r="D205" s="35"/>
      <c r="E205" s="36"/>
      <c r="F205" s="75"/>
    </row>
    <row r="206" spans="1:6" ht="25.5" hidden="1" customHeight="1" x14ac:dyDescent="0.25">
      <c r="A206" s="35"/>
      <c r="B206" s="35"/>
      <c r="C206" s="35"/>
      <c r="D206" s="35"/>
      <c r="E206" s="36"/>
      <c r="F206" s="75"/>
    </row>
    <row r="207" spans="1:6" ht="25.5" hidden="1" customHeight="1" x14ac:dyDescent="0.25">
      <c r="A207" s="35"/>
      <c r="B207" s="35"/>
      <c r="C207" s="35"/>
      <c r="D207" s="35"/>
      <c r="E207" s="36"/>
      <c r="F207" s="75"/>
    </row>
    <row r="208" spans="1:6" ht="25.5" hidden="1" customHeight="1" x14ac:dyDescent="0.25">
      <c r="A208" s="35"/>
      <c r="B208" s="35"/>
      <c r="C208" s="35"/>
      <c r="D208" s="35"/>
      <c r="E208" s="36"/>
      <c r="F208" s="75"/>
    </row>
    <row r="209" spans="1:6" ht="25.5" hidden="1" customHeight="1" x14ac:dyDescent="0.25">
      <c r="A209" s="35"/>
      <c r="B209" s="35"/>
      <c r="C209" s="35"/>
      <c r="D209" s="35"/>
      <c r="E209" s="36"/>
      <c r="F209" s="75"/>
    </row>
    <row r="210" spans="1:6" ht="25.5" hidden="1" customHeight="1" x14ac:dyDescent="0.25">
      <c r="A210" s="35"/>
      <c r="B210" s="35"/>
      <c r="C210" s="35"/>
      <c r="D210" s="35"/>
      <c r="E210" s="36"/>
      <c r="F210" s="75"/>
    </row>
    <row r="211" spans="1:6" ht="25.5" hidden="1" customHeight="1" x14ac:dyDescent="0.25">
      <c r="A211" s="35"/>
      <c r="B211" s="35"/>
      <c r="C211" s="35"/>
      <c r="D211" s="35"/>
      <c r="E211" s="36"/>
      <c r="F211" s="75"/>
    </row>
    <row r="212" spans="1:6" ht="25.5" hidden="1" customHeight="1" x14ac:dyDescent="0.25">
      <c r="A212" s="35"/>
      <c r="B212" s="35"/>
      <c r="C212" s="35"/>
      <c r="D212" s="35"/>
      <c r="E212" s="36"/>
      <c r="F212" s="75"/>
    </row>
    <row r="213" spans="1:6" ht="25.5" hidden="1" customHeight="1" x14ac:dyDescent="0.25">
      <c r="A213" s="35"/>
      <c r="B213" s="35"/>
      <c r="C213" s="35"/>
      <c r="D213" s="35"/>
      <c r="E213" s="37"/>
      <c r="F213" s="75"/>
    </row>
    <row r="214" spans="1:6" ht="25.5" hidden="1" customHeight="1" x14ac:dyDescent="0.25">
      <c r="A214" s="35"/>
      <c r="B214" s="35"/>
      <c r="C214" s="35"/>
      <c r="D214" s="35"/>
      <c r="E214" s="37"/>
      <c r="F214" s="75"/>
    </row>
    <row r="215" spans="1:6" ht="25.5" hidden="1" customHeight="1" x14ac:dyDescent="0.25">
      <c r="A215" s="35"/>
      <c r="B215" s="35"/>
      <c r="C215" s="35"/>
      <c r="D215" s="35"/>
      <c r="E215" s="36"/>
      <c r="F215" s="75"/>
    </row>
    <row r="216" spans="1:6" ht="25.5" hidden="1" customHeight="1" x14ac:dyDescent="0.25">
      <c r="A216" s="35"/>
      <c r="B216" s="35"/>
      <c r="C216" s="35"/>
      <c r="D216" s="35"/>
      <c r="E216" s="36"/>
      <c r="F216" s="75"/>
    </row>
    <row r="217" spans="1:6" ht="25.5" hidden="1" customHeight="1" x14ac:dyDescent="0.25">
      <c r="A217" s="35"/>
      <c r="B217" s="35"/>
      <c r="C217" s="35"/>
      <c r="D217" s="35"/>
      <c r="E217" s="36"/>
      <c r="F217" s="75"/>
    </row>
    <row r="218" spans="1:6" ht="25.5" hidden="1" customHeight="1" x14ac:dyDescent="0.25">
      <c r="A218" s="35"/>
      <c r="B218" s="35"/>
      <c r="C218" s="35"/>
      <c r="D218" s="35"/>
      <c r="E218" s="36"/>
      <c r="F218" s="75"/>
    </row>
    <row r="219" spans="1:6" ht="25.5" hidden="1" customHeight="1" x14ac:dyDescent="0.25">
      <c r="A219" s="35"/>
      <c r="B219" s="35"/>
      <c r="C219" s="35"/>
      <c r="D219" s="35"/>
      <c r="E219" s="36"/>
      <c r="F219" s="75"/>
    </row>
    <row r="220" spans="1:6" ht="25.5" hidden="1" customHeight="1" x14ac:dyDescent="0.25">
      <c r="A220" s="35"/>
      <c r="B220" s="35"/>
      <c r="C220" s="35"/>
      <c r="D220" s="35"/>
      <c r="E220" s="36"/>
      <c r="F220" s="75"/>
    </row>
    <row r="221" spans="1:6" ht="25.5" hidden="1" customHeight="1" x14ac:dyDescent="0.25">
      <c r="A221" s="35"/>
      <c r="B221" s="35"/>
      <c r="C221" s="35"/>
      <c r="D221" s="35"/>
      <c r="E221" s="36"/>
      <c r="F221" s="75"/>
    </row>
    <row r="222" spans="1:6" ht="25.5" hidden="1" customHeight="1" x14ac:dyDescent="0.25">
      <c r="A222" s="35"/>
      <c r="B222" s="35"/>
      <c r="C222" s="35"/>
      <c r="D222" s="35"/>
      <c r="E222" s="36"/>
      <c r="F222" s="75"/>
    </row>
    <row r="223" spans="1:6" ht="25.5" hidden="1" customHeight="1" x14ac:dyDescent="0.25">
      <c r="A223" s="35"/>
      <c r="B223" s="35"/>
      <c r="C223" s="35"/>
      <c r="D223" s="35"/>
      <c r="E223" s="36"/>
      <c r="F223" s="75"/>
    </row>
    <row r="224" spans="1:6" ht="25.5" hidden="1" customHeight="1" x14ac:dyDescent="0.25">
      <c r="A224" s="35"/>
      <c r="B224" s="35"/>
      <c r="C224" s="35"/>
      <c r="D224" s="35"/>
      <c r="E224" s="37"/>
      <c r="F224" s="75"/>
    </row>
    <row r="225" spans="1:6" ht="25.5" hidden="1" customHeight="1" x14ac:dyDescent="0.25">
      <c r="A225" s="35"/>
      <c r="B225" s="35"/>
      <c r="C225" s="35"/>
      <c r="D225" s="35"/>
      <c r="E225" s="36"/>
      <c r="F225" s="75"/>
    </row>
    <row r="226" spans="1:6" ht="25.5" hidden="1" customHeight="1" x14ac:dyDescent="0.25">
      <c r="A226" s="35"/>
      <c r="B226" s="35"/>
      <c r="C226" s="35"/>
      <c r="D226" s="35"/>
      <c r="E226" s="36"/>
      <c r="F226" s="75"/>
    </row>
    <row r="227" spans="1:6" ht="25.5" hidden="1" customHeight="1" x14ac:dyDescent="0.25">
      <c r="A227" s="35"/>
      <c r="B227" s="35"/>
      <c r="C227" s="35"/>
      <c r="D227" s="35"/>
      <c r="E227" s="36"/>
      <c r="F227" s="75"/>
    </row>
    <row r="228" spans="1:6" ht="25.5" hidden="1" customHeight="1" x14ac:dyDescent="0.25">
      <c r="A228" s="35"/>
      <c r="B228" s="35"/>
      <c r="C228" s="35"/>
      <c r="D228" s="35"/>
      <c r="E228" s="36"/>
      <c r="F228" s="75"/>
    </row>
    <row r="229" spans="1:6" ht="25.5" hidden="1" customHeight="1" x14ac:dyDescent="0.25">
      <c r="A229" s="35"/>
      <c r="B229" s="35"/>
      <c r="C229" s="35"/>
      <c r="D229" s="35"/>
      <c r="E229" s="36"/>
      <c r="F229" s="75"/>
    </row>
    <row r="230" spans="1:6" ht="25.5" hidden="1" customHeight="1" x14ac:dyDescent="0.25">
      <c r="A230" s="35"/>
      <c r="B230" s="35"/>
      <c r="C230" s="35"/>
      <c r="D230" s="35"/>
      <c r="E230" s="36"/>
      <c r="F230" s="75"/>
    </row>
    <row r="231" spans="1:6" ht="25.5" hidden="1" customHeight="1" x14ac:dyDescent="0.25">
      <c r="A231" s="35"/>
      <c r="B231" s="35"/>
      <c r="C231" s="35"/>
      <c r="D231" s="35"/>
      <c r="E231" s="36"/>
      <c r="F231" s="75"/>
    </row>
    <row r="232" spans="1:6" ht="25.5" hidden="1" customHeight="1" x14ac:dyDescent="0.25">
      <c r="A232" s="35"/>
      <c r="B232" s="35"/>
      <c r="C232" s="35"/>
      <c r="D232" s="35"/>
      <c r="E232" s="36"/>
      <c r="F232" s="75"/>
    </row>
    <row r="233" spans="1:6" ht="25.5" hidden="1" customHeight="1" x14ac:dyDescent="0.25">
      <c r="A233" s="35"/>
      <c r="B233" s="35"/>
      <c r="C233" s="35"/>
      <c r="D233" s="35"/>
      <c r="E233" s="36"/>
      <c r="F233" s="75"/>
    </row>
    <row r="234" spans="1:6" ht="25.5" hidden="1" customHeight="1" x14ac:dyDescent="0.25">
      <c r="A234" s="35"/>
      <c r="B234" s="35"/>
      <c r="C234" s="35"/>
      <c r="D234" s="35"/>
      <c r="E234" s="37"/>
      <c r="F234" s="75"/>
    </row>
    <row r="235" spans="1:6" ht="25.5" hidden="1" customHeight="1" x14ac:dyDescent="0.25">
      <c r="A235" s="35"/>
      <c r="B235" s="35"/>
      <c r="C235" s="35"/>
      <c r="D235" s="35"/>
      <c r="E235" s="36"/>
      <c r="F235" s="75"/>
    </row>
    <row r="236" spans="1:6" ht="25.5" hidden="1" customHeight="1" x14ac:dyDescent="0.25">
      <c r="A236" s="35"/>
      <c r="B236" s="35"/>
      <c r="C236" s="35"/>
      <c r="D236" s="35"/>
      <c r="E236" s="36"/>
      <c r="F236" s="75"/>
    </row>
    <row r="237" spans="1:6" ht="25.5" hidden="1" customHeight="1" x14ac:dyDescent="0.25">
      <c r="A237" s="35"/>
      <c r="B237" s="35"/>
      <c r="C237" s="35"/>
      <c r="D237" s="35"/>
      <c r="E237" s="36"/>
      <c r="F237" s="75"/>
    </row>
    <row r="238" spans="1:6" ht="25.5" hidden="1" customHeight="1" x14ac:dyDescent="0.25">
      <c r="A238" s="35"/>
      <c r="B238" s="35"/>
      <c r="C238" s="35"/>
      <c r="D238" s="35"/>
      <c r="E238" s="36"/>
      <c r="F238" s="75"/>
    </row>
    <row r="239" spans="1:6" ht="25.5" hidden="1" customHeight="1" x14ac:dyDescent="0.25">
      <c r="A239" s="35"/>
      <c r="B239" s="35"/>
      <c r="C239" s="35"/>
      <c r="D239" s="35"/>
      <c r="E239" s="36"/>
      <c r="F239" s="75"/>
    </row>
    <row r="240" spans="1:6" ht="25.5" hidden="1" customHeight="1" x14ac:dyDescent="0.25">
      <c r="A240" s="35"/>
      <c r="B240" s="35"/>
      <c r="C240" s="35"/>
      <c r="D240" s="35"/>
      <c r="E240" s="36"/>
      <c r="F240" s="75"/>
    </row>
    <row r="241" spans="1:6" ht="25.5" hidden="1" customHeight="1" x14ac:dyDescent="0.25">
      <c r="A241" s="35"/>
      <c r="B241" s="35"/>
      <c r="C241" s="35"/>
      <c r="D241" s="35"/>
      <c r="E241" s="36"/>
      <c r="F241" s="75"/>
    </row>
    <row r="242" spans="1:6" ht="25.5" hidden="1" customHeight="1" x14ac:dyDescent="0.25">
      <c r="A242" s="35"/>
      <c r="B242" s="35"/>
      <c r="C242" s="35"/>
      <c r="D242" s="35"/>
      <c r="E242" s="36"/>
      <c r="F242" s="75"/>
    </row>
    <row r="243" spans="1:6" ht="25.5" hidden="1" customHeight="1" x14ac:dyDescent="0.25">
      <c r="A243" s="35"/>
      <c r="B243" s="35"/>
      <c r="C243" s="35"/>
      <c r="D243" s="35"/>
      <c r="E243" s="36"/>
      <c r="F243" s="75"/>
    </row>
    <row r="244" spans="1:6" ht="25.5" hidden="1" customHeight="1" x14ac:dyDescent="0.25">
      <c r="A244" s="35"/>
      <c r="B244" s="35"/>
      <c r="C244" s="35"/>
      <c r="D244" s="35"/>
      <c r="E244" s="37"/>
      <c r="F244" s="75"/>
    </row>
    <row r="245" spans="1:6" ht="25.5" hidden="1" customHeight="1" x14ac:dyDescent="0.25">
      <c r="A245" s="35"/>
      <c r="B245" s="35"/>
      <c r="C245" s="35"/>
      <c r="D245" s="35"/>
      <c r="E245" s="36"/>
      <c r="F245" s="75"/>
    </row>
    <row r="246" spans="1:6" ht="25.5" hidden="1" customHeight="1" x14ac:dyDescent="0.25">
      <c r="A246" s="35"/>
      <c r="B246" s="35"/>
      <c r="C246" s="35"/>
      <c r="D246" s="35"/>
      <c r="E246" s="36"/>
      <c r="F246" s="75"/>
    </row>
    <row r="247" spans="1:6" ht="25.5" hidden="1" customHeight="1" x14ac:dyDescent="0.25">
      <c r="A247" s="35"/>
      <c r="B247" s="35"/>
      <c r="C247" s="35"/>
      <c r="D247" s="35"/>
      <c r="E247" s="36"/>
      <c r="F247" s="75"/>
    </row>
    <row r="248" spans="1:6" ht="25.5" hidden="1" customHeight="1" x14ac:dyDescent="0.25">
      <c r="A248" s="35"/>
      <c r="B248" s="35"/>
      <c r="C248" s="35"/>
      <c r="D248" s="35"/>
      <c r="E248" s="36"/>
      <c r="F248" s="75"/>
    </row>
    <row r="249" spans="1:6" ht="25.5" hidden="1" customHeight="1" x14ac:dyDescent="0.25">
      <c r="A249" s="35"/>
      <c r="B249" s="35"/>
      <c r="C249" s="35"/>
      <c r="D249" s="35"/>
      <c r="E249" s="36"/>
      <c r="F249" s="75"/>
    </row>
    <row r="250" spans="1:6" ht="25.5" hidden="1" customHeight="1" x14ac:dyDescent="0.25">
      <c r="A250" s="35"/>
      <c r="B250" s="35"/>
      <c r="C250" s="35"/>
      <c r="D250" s="35"/>
      <c r="E250" s="36"/>
      <c r="F250" s="75"/>
    </row>
    <row r="251" spans="1:6" ht="25.5" hidden="1" customHeight="1" x14ac:dyDescent="0.25">
      <c r="A251" s="35"/>
      <c r="B251" s="35"/>
      <c r="C251" s="35"/>
      <c r="D251" s="35"/>
      <c r="E251" s="36"/>
      <c r="F251" s="75"/>
    </row>
    <row r="252" spans="1:6" ht="25.5" hidden="1" customHeight="1" x14ac:dyDescent="0.25">
      <c r="A252" s="35"/>
      <c r="B252" s="35"/>
      <c r="C252" s="35"/>
      <c r="D252" s="35"/>
      <c r="E252" s="36"/>
      <c r="F252" s="75"/>
    </row>
    <row r="253" spans="1:6" ht="25.5" hidden="1" customHeight="1" x14ac:dyDescent="0.25">
      <c r="A253" s="35"/>
      <c r="B253" s="35"/>
      <c r="C253" s="35"/>
      <c r="D253" s="35"/>
      <c r="E253" s="36"/>
      <c r="F253" s="75"/>
    </row>
    <row r="254" spans="1:6" ht="25.5" hidden="1" customHeight="1" x14ac:dyDescent="0.25">
      <c r="A254" s="35"/>
      <c r="B254" s="35"/>
      <c r="C254" s="35"/>
      <c r="D254" s="35"/>
      <c r="E254" s="37"/>
      <c r="F254" s="75"/>
    </row>
    <row r="255" spans="1:6" ht="25.5" hidden="1" customHeight="1" x14ac:dyDescent="0.25">
      <c r="A255" s="35"/>
      <c r="B255" s="35"/>
      <c r="C255" s="35"/>
      <c r="D255" s="35"/>
      <c r="E255" s="36"/>
      <c r="F255" s="75"/>
    </row>
    <row r="256" spans="1:6" ht="25.5" hidden="1" customHeight="1" x14ac:dyDescent="0.25">
      <c r="A256" s="35"/>
      <c r="B256" s="35"/>
      <c r="C256" s="35"/>
      <c r="D256" s="35"/>
      <c r="E256" s="36"/>
      <c r="F256" s="75"/>
    </row>
    <row r="257" spans="1:6" ht="25.5" hidden="1" customHeight="1" x14ac:dyDescent="0.25">
      <c r="A257" s="35"/>
      <c r="B257" s="35"/>
      <c r="C257" s="35"/>
      <c r="D257" s="35"/>
      <c r="E257" s="36"/>
      <c r="F257" s="75"/>
    </row>
    <row r="258" spans="1:6" ht="25.5" hidden="1" customHeight="1" x14ac:dyDescent="0.25">
      <c r="A258" s="35"/>
      <c r="B258" s="35"/>
      <c r="C258" s="35"/>
      <c r="D258" s="35"/>
      <c r="E258" s="36"/>
      <c r="F258" s="75"/>
    </row>
    <row r="259" spans="1:6" ht="25.5" hidden="1" customHeight="1" x14ac:dyDescent="0.25">
      <c r="A259" s="35"/>
      <c r="B259" s="35"/>
      <c r="C259" s="35"/>
      <c r="D259" s="35"/>
      <c r="E259" s="36"/>
      <c r="F259" s="75"/>
    </row>
    <row r="260" spans="1:6" ht="25.5" hidden="1" customHeight="1" x14ac:dyDescent="0.25">
      <c r="A260" s="35"/>
      <c r="B260" s="35"/>
      <c r="C260" s="35"/>
      <c r="D260" s="35"/>
      <c r="E260" s="36"/>
      <c r="F260" s="75"/>
    </row>
    <row r="261" spans="1:6" ht="25.5" hidden="1" customHeight="1" x14ac:dyDescent="0.25">
      <c r="A261" s="35"/>
      <c r="B261" s="35"/>
      <c r="C261" s="35"/>
      <c r="D261" s="35"/>
      <c r="E261" s="36"/>
      <c r="F261" s="75"/>
    </row>
    <row r="262" spans="1:6" ht="25.5" hidden="1" customHeight="1" x14ac:dyDescent="0.25">
      <c r="A262" s="35"/>
      <c r="B262" s="35"/>
      <c r="C262" s="35"/>
      <c r="D262" s="35"/>
      <c r="E262" s="36"/>
      <c r="F262" s="75"/>
    </row>
    <row r="263" spans="1:6" ht="25.5" hidden="1" customHeight="1" x14ac:dyDescent="0.25">
      <c r="A263" s="35"/>
      <c r="B263" s="35"/>
      <c r="C263" s="35"/>
      <c r="D263" s="35"/>
      <c r="E263" s="36"/>
      <c r="F263" s="75"/>
    </row>
    <row r="264" spans="1:6" ht="25.5" hidden="1" customHeight="1" x14ac:dyDescent="0.25">
      <c r="A264" s="35"/>
      <c r="B264" s="35"/>
      <c r="C264" s="35"/>
      <c r="D264" s="35"/>
      <c r="E264" s="37"/>
      <c r="F264" s="75"/>
    </row>
    <row r="265" spans="1:6" ht="25.5" hidden="1" customHeight="1" x14ac:dyDescent="0.25">
      <c r="A265" s="35"/>
      <c r="B265" s="35"/>
      <c r="C265" s="35"/>
      <c r="D265" s="35"/>
      <c r="E265" s="36"/>
      <c r="F265" s="75"/>
    </row>
    <row r="266" spans="1:6" ht="25.5" hidden="1" customHeight="1" x14ac:dyDescent="0.25">
      <c r="A266" s="35"/>
      <c r="B266" s="35"/>
      <c r="C266" s="35"/>
      <c r="D266" s="35"/>
      <c r="E266" s="36"/>
      <c r="F266" s="75"/>
    </row>
    <row r="267" spans="1:6" ht="25.5" hidden="1" customHeight="1" x14ac:dyDescent="0.25">
      <c r="A267" s="35"/>
      <c r="B267" s="35"/>
      <c r="C267" s="35"/>
      <c r="D267" s="35"/>
      <c r="E267" s="36"/>
      <c r="F267" s="75"/>
    </row>
    <row r="268" spans="1:6" ht="25.5" hidden="1" customHeight="1" x14ac:dyDescent="0.25">
      <c r="A268" s="35"/>
      <c r="B268" s="35"/>
      <c r="C268" s="35"/>
      <c r="D268" s="35"/>
      <c r="E268" s="36"/>
      <c r="F268" s="75"/>
    </row>
    <row r="269" spans="1:6" ht="25.5" hidden="1" customHeight="1" x14ac:dyDescent="0.25">
      <c r="A269" s="35"/>
      <c r="B269" s="35"/>
      <c r="C269" s="35"/>
      <c r="D269" s="35"/>
      <c r="E269" s="36"/>
      <c r="F269" s="75"/>
    </row>
    <row r="270" spans="1:6" ht="25.5" hidden="1" customHeight="1" x14ac:dyDescent="0.25">
      <c r="A270" s="35"/>
      <c r="B270" s="35"/>
      <c r="C270" s="35"/>
      <c r="D270" s="35"/>
      <c r="E270" s="36"/>
      <c r="F270" s="75"/>
    </row>
    <row r="271" spans="1:6" ht="25.5" hidden="1" customHeight="1" x14ac:dyDescent="0.25">
      <c r="A271" s="35"/>
      <c r="B271" s="35"/>
      <c r="C271" s="35"/>
      <c r="D271" s="35"/>
      <c r="E271" s="36"/>
      <c r="F271" s="75"/>
    </row>
    <row r="272" spans="1:6" ht="25.5" hidden="1" customHeight="1" x14ac:dyDescent="0.25">
      <c r="A272" s="35"/>
      <c r="B272" s="35"/>
      <c r="C272" s="35"/>
      <c r="D272" s="35"/>
      <c r="E272" s="37"/>
      <c r="F272" s="75"/>
    </row>
    <row r="273" spans="1:6" ht="25.5" hidden="1" customHeight="1" x14ac:dyDescent="0.25">
      <c r="A273" s="35"/>
      <c r="B273" s="35"/>
      <c r="C273" s="35"/>
      <c r="D273" s="35"/>
      <c r="E273" s="36"/>
      <c r="F273" s="75"/>
    </row>
    <row r="274" spans="1:6" ht="25.5" hidden="1" customHeight="1" x14ac:dyDescent="0.25">
      <c r="A274" s="35"/>
      <c r="B274" s="35"/>
      <c r="C274" s="35"/>
      <c r="D274" s="35"/>
      <c r="E274" s="36"/>
      <c r="F274" s="75"/>
    </row>
    <row r="275" spans="1:6" ht="25.5" hidden="1" customHeight="1" x14ac:dyDescent="0.25">
      <c r="A275" s="35"/>
      <c r="B275" s="35"/>
      <c r="C275" s="35"/>
      <c r="D275" s="35"/>
      <c r="E275" s="36"/>
      <c r="F275" s="75"/>
    </row>
    <row r="276" spans="1:6" ht="25.5" hidden="1" customHeight="1" x14ac:dyDescent="0.25">
      <c r="A276" s="35"/>
      <c r="B276" s="35"/>
      <c r="C276" s="35"/>
      <c r="D276" s="35"/>
      <c r="E276" s="36"/>
      <c r="F276" s="75"/>
    </row>
    <row r="277" spans="1:6" ht="25.5" hidden="1" customHeight="1" x14ac:dyDescent="0.25">
      <c r="A277" s="35"/>
      <c r="B277" s="35"/>
      <c r="C277" s="35"/>
      <c r="D277" s="35"/>
      <c r="E277" s="36"/>
      <c r="F277" s="75"/>
    </row>
    <row r="278" spans="1:6" ht="25.5" hidden="1" customHeight="1" x14ac:dyDescent="0.25">
      <c r="A278" s="35"/>
      <c r="B278" s="35"/>
      <c r="C278" s="35"/>
      <c r="D278" s="35"/>
      <c r="E278" s="36"/>
      <c r="F278" s="75"/>
    </row>
    <row r="279" spans="1:6" ht="25.5" hidden="1" customHeight="1" x14ac:dyDescent="0.25">
      <c r="A279" s="35"/>
      <c r="B279" s="35"/>
      <c r="C279" s="35"/>
      <c r="D279" s="35"/>
      <c r="E279" s="36"/>
      <c r="F279" s="75"/>
    </row>
    <row r="280" spans="1:6" ht="25.5" hidden="1" customHeight="1" x14ac:dyDescent="0.25">
      <c r="A280" s="35"/>
      <c r="B280" s="35"/>
      <c r="C280" s="35"/>
      <c r="D280" s="35"/>
      <c r="E280" s="36"/>
      <c r="F280" s="75"/>
    </row>
    <row r="281" spans="1:6" ht="25.5" hidden="1" customHeight="1" x14ac:dyDescent="0.25">
      <c r="A281" s="35"/>
      <c r="B281" s="35"/>
      <c r="C281" s="35"/>
      <c r="D281" s="35"/>
      <c r="E281" s="36"/>
      <c r="F281" s="75"/>
    </row>
    <row r="282" spans="1:6" ht="25.5" hidden="1" customHeight="1" x14ac:dyDescent="0.25">
      <c r="A282" s="35"/>
      <c r="B282" s="35"/>
      <c r="C282" s="35"/>
      <c r="D282" s="35"/>
      <c r="E282" s="37"/>
      <c r="F282" s="75"/>
    </row>
    <row r="283" spans="1:6" ht="25.5" hidden="1" customHeight="1" x14ac:dyDescent="0.25">
      <c r="A283" s="35"/>
      <c r="B283" s="35"/>
      <c r="C283" s="35"/>
      <c r="D283" s="35"/>
      <c r="E283" s="36"/>
      <c r="F283" s="75"/>
    </row>
    <row r="284" spans="1:6" ht="25.5" hidden="1" customHeight="1" x14ac:dyDescent="0.25">
      <c r="A284" s="35"/>
      <c r="B284" s="35"/>
      <c r="C284" s="35"/>
      <c r="D284" s="35"/>
      <c r="E284" s="36"/>
      <c r="F284" s="75"/>
    </row>
    <row r="285" spans="1:6" ht="25.5" hidden="1" customHeight="1" x14ac:dyDescent="0.25">
      <c r="A285" s="35"/>
      <c r="B285" s="35"/>
      <c r="C285" s="35"/>
      <c r="D285" s="35"/>
      <c r="E285" s="36"/>
      <c r="F285" s="75"/>
    </row>
    <row r="286" spans="1:6" ht="25.5" hidden="1" customHeight="1" x14ac:dyDescent="0.25">
      <c r="A286" s="35"/>
      <c r="B286" s="35"/>
      <c r="C286" s="35"/>
      <c r="D286" s="35"/>
      <c r="E286" s="36"/>
      <c r="F286" s="75"/>
    </row>
    <row r="287" spans="1:6" ht="25.5" hidden="1" customHeight="1" x14ac:dyDescent="0.25">
      <c r="A287" s="35"/>
      <c r="B287" s="35"/>
      <c r="C287" s="35"/>
      <c r="D287" s="35"/>
      <c r="E287" s="36"/>
      <c r="F287" s="75"/>
    </row>
    <row r="288" spans="1:6" ht="25.5" hidden="1" customHeight="1" x14ac:dyDescent="0.25">
      <c r="A288" s="35"/>
      <c r="B288" s="35"/>
      <c r="C288" s="35"/>
      <c r="D288" s="35"/>
      <c r="E288" s="37"/>
      <c r="F288" s="75"/>
    </row>
    <row r="289" spans="1:6" ht="25.5" hidden="1" customHeight="1" x14ac:dyDescent="0.25">
      <c r="A289" s="35"/>
      <c r="B289" s="35"/>
      <c r="C289" s="35"/>
      <c r="D289" s="35"/>
      <c r="E289" s="36"/>
      <c r="F289" s="75"/>
    </row>
    <row r="290" spans="1:6" ht="25.5" hidden="1" customHeight="1" x14ac:dyDescent="0.25">
      <c r="A290" s="35"/>
      <c r="B290" s="35"/>
      <c r="C290" s="35"/>
      <c r="D290" s="35"/>
      <c r="E290" s="36"/>
      <c r="F290" s="75"/>
    </row>
    <row r="291" spans="1:6" ht="25.5" hidden="1" customHeight="1" x14ac:dyDescent="0.25">
      <c r="A291" s="35"/>
      <c r="B291" s="35"/>
      <c r="C291" s="35"/>
      <c r="D291" s="35"/>
      <c r="E291" s="36"/>
      <c r="F291" s="75"/>
    </row>
    <row r="292" spans="1:6" ht="25.5" hidden="1" customHeight="1" x14ac:dyDescent="0.25">
      <c r="A292" s="35"/>
      <c r="B292" s="35"/>
      <c r="C292" s="35"/>
      <c r="D292" s="35"/>
      <c r="E292" s="36"/>
      <c r="F292" s="75"/>
    </row>
    <row r="293" spans="1:6" ht="25.5" hidden="1" customHeight="1" x14ac:dyDescent="0.25">
      <c r="A293" s="35"/>
      <c r="B293" s="35"/>
      <c r="C293" s="35"/>
      <c r="D293" s="35"/>
      <c r="E293" s="36"/>
      <c r="F293" s="75"/>
    </row>
    <row r="294" spans="1:6" ht="25.5" hidden="1" customHeight="1" x14ac:dyDescent="0.25">
      <c r="A294" s="35"/>
      <c r="B294" s="35"/>
      <c r="C294" s="35"/>
      <c r="D294" s="35"/>
      <c r="E294" s="36"/>
      <c r="F294" s="75"/>
    </row>
    <row r="295" spans="1:6" ht="25.5" hidden="1" customHeight="1" x14ac:dyDescent="0.25">
      <c r="A295" s="35"/>
      <c r="B295" s="35"/>
      <c r="C295" s="35"/>
      <c r="D295" s="35"/>
      <c r="E295" s="36"/>
      <c r="F295" s="75"/>
    </row>
    <row r="296" spans="1:6" ht="25.5" hidden="1" customHeight="1" x14ac:dyDescent="0.25">
      <c r="A296" s="35"/>
      <c r="B296" s="35"/>
      <c r="C296" s="35"/>
      <c r="D296" s="35"/>
      <c r="E296" s="37"/>
      <c r="F296" s="75"/>
    </row>
    <row r="297" spans="1:6" ht="25.5" hidden="1" customHeight="1" x14ac:dyDescent="0.25">
      <c r="A297" s="35"/>
      <c r="B297" s="35"/>
      <c r="C297" s="35"/>
      <c r="D297" s="35"/>
      <c r="E297" s="36"/>
      <c r="F297" s="75"/>
    </row>
    <row r="298" spans="1:6" ht="25.5" hidden="1" customHeight="1" x14ac:dyDescent="0.25">
      <c r="A298" s="35"/>
      <c r="B298" s="35"/>
      <c r="C298" s="35"/>
      <c r="D298" s="35"/>
      <c r="E298" s="36"/>
      <c r="F298" s="75"/>
    </row>
    <row r="299" spans="1:6" ht="25.5" hidden="1" customHeight="1" x14ac:dyDescent="0.25">
      <c r="A299" s="35"/>
      <c r="B299" s="35"/>
      <c r="C299" s="35"/>
      <c r="D299" s="35"/>
      <c r="E299" s="36"/>
      <c r="F299" s="75"/>
    </row>
    <row r="300" spans="1:6" ht="25.5" hidden="1" customHeight="1" x14ac:dyDescent="0.25">
      <c r="A300" s="35"/>
      <c r="B300" s="35"/>
      <c r="C300" s="35"/>
      <c r="D300" s="35"/>
      <c r="E300" s="36"/>
      <c r="F300" s="75"/>
    </row>
    <row r="301" spans="1:6" ht="25.5" hidden="1" customHeight="1" x14ac:dyDescent="0.25">
      <c r="A301" s="35"/>
      <c r="B301" s="35"/>
      <c r="C301" s="35"/>
      <c r="D301" s="35"/>
      <c r="E301" s="36"/>
      <c r="F301" s="75"/>
    </row>
    <row r="302" spans="1:6" ht="25.5" hidden="1" customHeight="1" x14ac:dyDescent="0.25">
      <c r="A302" s="35"/>
      <c r="B302" s="35"/>
      <c r="C302" s="35"/>
      <c r="D302" s="35"/>
      <c r="E302" s="36"/>
      <c r="F302" s="75"/>
    </row>
    <row r="303" spans="1:6" ht="25.5" hidden="1" customHeight="1" x14ac:dyDescent="0.25">
      <c r="A303" s="35"/>
      <c r="B303" s="35"/>
      <c r="C303" s="35"/>
      <c r="D303" s="35"/>
      <c r="E303" s="36"/>
      <c r="F303" s="75"/>
    </row>
    <row r="304" spans="1:6" ht="25.5" hidden="1" customHeight="1" x14ac:dyDescent="0.25">
      <c r="A304" s="35"/>
      <c r="B304" s="35"/>
      <c r="C304" s="35"/>
      <c r="D304" s="35"/>
      <c r="E304" s="36"/>
      <c r="F304" s="75"/>
    </row>
    <row r="305" spans="1:6" ht="25.5" hidden="1" customHeight="1" x14ac:dyDescent="0.25">
      <c r="A305" s="35"/>
      <c r="B305" s="35"/>
      <c r="C305" s="35"/>
      <c r="D305" s="35"/>
      <c r="E305" s="36"/>
      <c r="F305" s="75"/>
    </row>
    <row r="306" spans="1:6" ht="25.5" hidden="1" customHeight="1" x14ac:dyDescent="0.25">
      <c r="A306" s="35"/>
      <c r="B306" s="35"/>
      <c r="C306" s="35"/>
      <c r="D306" s="35"/>
      <c r="E306" s="36"/>
      <c r="F306" s="75"/>
    </row>
    <row r="307" spans="1:6" ht="25.5" hidden="1" customHeight="1" x14ac:dyDescent="0.25">
      <c r="A307" s="35"/>
      <c r="B307" s="35"/>
      <c r="C307" s="35"/>
      <c r="D307" s="35"/>
      <c r="E307" s="37"/>
      <c r="F307" s="75"/>
    </row>
    <row r="308" spans="1:6" ht="25.5" hidden="1" customHeight="1" x14ac:dyDescent="0.25">
      <c r="A308" s="35"/>
      <c r="B308" s="35"/>
      <c r="C308" s="35"/>
      <c r="D308" s="35"/>
      <c r="E308" s="36"/>
      <c r="F308" s="75"/>
    </row>
    <row r="309" spans="1:6" ht="25.5" hidden="1" customHeight="1" x14ac:dyDescent="0.25">
      <c r="A309" s="35"/>
      <c r="B309" s="35"/>
      <c r="C309" s="35"/>
      <c r="D309" s="35"/>
      <c r="E309" s="36"/>
      <c r="F309" s="75"/>
    </row>
    <row r="310" spans="1:6" ht="25.5" hidden="1" customHeight="1" x14ac:dyDescent="0.25">
      <c r="A310" s="35"/>
      <c r="B310" s="35"/>
      <c r="C310" s="35"/>
      <c r="D310" s="35"/>
      <c r="E310" s="36"/>
      <c r="F310" s="75"/>
    </row>
    <row r="311" spans="1:6" ht="25.5" hidden="1" customHeight="1" x14ac:dyDescent="0.25">
      <c r="A311" s="35"/>
      <c r="B311" s="35"/>
      <c r="C311" s="35"/>
      <c r="D311" s="35"/>
      <c r="E311" s="36"/>
      <c r="F311" s="75"/>
    </row>
    <row r="312" spans="1:6" ht="25.5" hidden="1" customHeight="1" x14ac:dyDescent="0.25">
      <c r="A312" s="35"/>
      <c r="B312" s="35"/>
      <c r="C312" s="35"/>
      <c r="D312" s="35"/>
      <c r="E312" s="36"/>
      <c r="F312" s="75"/>
    </row>
    <row r="313" spans="1:6" ht="25.5" hidden="1" customHeight="1" x14ac:dyDescent="0.25">
      <c r="A313" s="35"/>
      <c r="B313" s="35"/>
      <c r="C313" s="35"/>
      <c r="D313" s="35"/>
      <c r="E313" s="37"/>
      <c r="F313" s="75"/>
    </row>
    <row r="314" spans="1:6" ht="25.5" hidden="1" customHeight="1" x14ac:dyDescent="0.25">
      <c r="A314" s="35"/>
      <c r="B314" s="35"/>
      <c r="C314" s="35"/>
      <c r="D314" s="35"/>
      <c r="E314" s="36"/>
      <c r="F314" s="75"/>
    </row>
    <row r="315" spans="1:6" ht="25.5" hidden="1" customHeight="1" x14ac:dyDescent="0.25">
      <c r="A315" s="35"/>
      <c r="B315" s="35"/>
      <c r="C315" s="35"/>
      <c r="D315" s="35"/>
      <c r="E315" s="36"/>
      <c r="F315" s="75"/>
    </row>
    <row r="316" spans="1:6" ht="25.5" hidden="1" customHeight="1" x14ac:dyDescent="0.25">
      <c r="A316" s="35"/>
      <c r="B316" s="35"/>
      <c r="C316" s="35"/>
      <c r="D316" s="35"/>
      <c r="E316" s="36"/>
      <c r="F316" s="75"/>
    </row>
    <row r="317" spans="1:6" ht="25.5" hidden="1" customHeight="1" x14ac:dyDescent="0.25">
      <c r="A317" s="35"/>
      <c r="B317" s="35"/>
      <c r="C317" s="35"/>
      <c r="D317" s="35"/>
      <c r="E317" s="36"/>
      <c r="F317" s="75"/>
    </row>
    <row r="318" spans="1:6" ht="25.5" hidden="1" customHeight="1" x14ac:dyDescent="0.25">
      <c r="A318" s="35"/>
      <c r="B318" s="35"/>
      <c r="C318" s="35"/>
      <c r="D318" s="35"/>
      <c r="E318" s="36"/>
      <c r="F318" s="75"/>
    </row>
    <row r="319" spans="1:6" ht="25.5" hidden="1" customHeight="1" x14ac:dyDescent="0.25">
      <c r="A319" s="35"/>
      <c r="B319" s="35"/>
      <c r="C319" s="35"/>
      <c r="D319" s="35"/>
      <c r="E319" s="36"/>
      <c r="F319" s="75"/>
    </row>
    <row r="320" spans="1:6" ht="25.5" hidden="1" customHeight="1" x14ac:dyDescent="0.25">
      <c r="A320" s="35"/>
      <c r="B320" s="35"/>
      <c r="C320" s="35"/>
      <c r="D320" s="35"/>
      <c r="E320" s="36"/>
      <c r="F320" s="75"/>
    </row>
    <row r="321" spans="1:6" ht="25.5" hidden="1" customHeight="1" x14ac:dyDescent="0.25">
      <c r="A321" s="35"/>
      <c r="B321" s="35"/>
      <c r="C321" s="35"/>
      <c r="D321" s="35"/>
      <c r="E321" s="37"/>
      <c r="F321" s="75"/>
    </row>
    <row r="322" spans="1:6" ht="25.5" hidden="1" customHeight="1" x14ac:dyDescent="0.25">
      <c r="A322" s="35"/>
      <c r="B322" s="35"/>
      <c r="C322" s="35"/>
      <c r="D322" s="35"/>
      <c r="E322" s="36"/>
      <c r="F322" s="75"/>
    </row>
    <row r="323" spans="1:6" ht="25.5" hidden="1" customHeight="1" x14ac:dyDescent="0.25">
      <c r="A323" s="35"/>
      <c r="B323" s="35"/>
      <c r="C323" s="35"/>
      <c r="D323" s="35"/>
      <c r="E323" s="36"/>
      <c r="F323" s="75"/>
    </row>
    <row r="324" spans="1:6" ht="25.5" hidden="1" customHeight="1" x14ac:dyDescent="0.25">
      <c r="A324" s="35"/>
      <c r="B324" s="35"/>
      <c r="C324" s="35"/>
      <c r="D324" s="35"/>
      <c r="E324" s="36"/>
      <c r="F324" s="75"/>
    </row>
    <row r="325" spans="1:6" ht="25.5" hidden="1" customHeight="1" x14ac:dyDescent="0.25">
      <c r="A325" s="35"/>
      <c r="B325" s="35"/>
      <c r="C325" s="35"/>
      <c r="D325" s="35"/>
      <c r="E325" s="36"/>
      <c r="F325" s="75"/>
    </row>
    <row r="326" spans="1:6" ht="25.5" hidden="1" customHeight="1" x14ac:dyDescent="0.25">
      <c r="A326" s="35"/>
      <c r="B326" s="35"/>
      <c r="C326" s="35"/>
      <c r="D326" s="35"/>
      <c r="E326" s="36"/>
      <c r="F326" s="75"/>
    </row>
    <row r="327" spans="1:6" ht="25.5" hidden="1" customHeight="1" x14ac:dyDescent="0.25">
      <c r="A327" s="35"/>
      <c r="B327" s="35"/>
      <c r="C327" s="35"/>
      <c r="D327" s="35"/>
      <c r="E327" s="36"/>
      <c r="F327" s="75"/>
    </row>
    <row r="328" spans="1:6" ht="25.5" hidden="1" customHeight="1" x14ac:dyDescent="0.25">
      <c r="A328" s="35"/>
      <c r="B328" s="35"/>
      <c r="C328" s="35"/>
      <c r="D328" s="35"/>
      <c r="E328" s="36"/>
      <c r="F328" s="75"/>
    </row>
    <row r="329" spans="1:6" ht="25.5" hidden="1" customHeight="1" x14ac:dyDescent="0.25">
      <c r="A329" s="35"/>
      <c r="B329" s="35"/>
      <c r="C329" s="35"/>
      <c r="D329" s="35"/>
      <c r="E329" s="36"/>
      <c r="F329" s="75"/>
    </row>
    <row r="330" spans="1:6" ht="25.5" hidden="1" customHeight="1" x14ac:dyDescent="0.25">
      <c r="A330" s="35"/>
      <c r="B330" s="35"/>
      <c r="C330" s="35"/>
      <c r="D330" s="35"/>
      <c r="E330" s="37"/>
      <c r="F330" s="75"/>
    </row>
    <row r="331" spans="1:6" ht="25.5" hidden="1" customHeight="1" x14ac:dyDescent="0.25">
      <c r="A331" s="35"/>
      <c r="B331" s="35"/>
      <c r="C331" s="35"/>
      <c r="D331" s="35"/>
      <c r="E331" s="36"/>
      <c r="F331" s="75"/>
    </row>
    <row r="332" spans="1:6" ht="25.5" hidden="1" customHeight="1" x14ac:dyDescent="0.25">
      <c r="A332" s="35"/>
      <c r="B332" s="35"/>
      <c r="C332" s="35"/>
      <c r="D332" s="35"/>
      <c r="E332" s="36"/>
      <c r="F332" s="75"/>
    </row>
    <row r="333" spans="1:6" ht="25.5" hidden="1" customHeight="1" x14ac:dyDescent="0.25">
      <c r="A333" s="35"/>
      <c r="B333" s="35"/>
      <c r="C333" s="35"/>
      <c r="D333" s="35"/>
      <c r="E333" s="37"/>
      <c r="F333" s="75"/>
    </row>
    <row r="334" spans="1:6" ht="25.5" hidden="1" customHeight="1" x14ac:dyDescent="0.25">
      <c r="A334" s="35"/>
      <c r="B334" s="35"/>
      <c r="C334" s="35"/>
      <c r="D334" s="35"/>
      <c r="E334" s="36"/>
      <c r="F334" s="75"/>
    </row>
    <row r="335" spans="1:6" ht="25.5" hidden="1" customHeight="1" x14ac:dyDescent="0.25">
      <c r="A335" s="35"/>
      <c r="B335" s="35"/>
      <c r="C335" s="35"/>
      <c r="D335" s="35"/>
      <c r="E335" s="36"/>
      <c r="F335" s="75"/>
    </row>
    <row r="336" spans="1:6" ht="25.5" hidden="1" customHeight="1" x14ac:dyDescent="0.25">
      <c r="A336" s="35"/>
      <c r="B336" s="35"/>
      <c r="C336" s="35"/>
      <c r="D336" s="35"/>
      <c r="E336" s="36"/>
      <c r="F336" s="75"/>
    </row>
    <row r="337" spans="1:6" ht="25.5" hidden="1" customHeight="1" x14ac:dyDescent="0.25">
      <c r="A337" s="35"/>
      <c r="B337" s="35"/>
      <c r="C337" s="35"/>
      <c r="D337" s="35"/>
      <c r="E337" s="36"/>
      <c r="F337" s="75"/>
    </row>
    <row r="338" spans="1:6" ht="25.5" hidden="1" customHeight="1" x14ac:dyDescent="0.25">
      <c r="A338" s="35"/>
      <c r="B338" s="35"/>
      <c r="C338" s="35"/>
      <c r="D338" s="35"/>
      <c r="E338" s="36"/>
      <c r="F338" s="75"/>
    </row>
    <row r="339" spans="1:6" ht="25.5" hidden="1" customHeight="1" x14ac:dyDescent="0.25">
      <c r="A339" s="35"/>
      <c r="B339" s="35"/>
      <c r="C339" s="35"/>
      <c r="D339" s="35"/>
      <c r="E339" s="36"/>
      <c r="F339" s="75"/>
    </row>
    <row r="340" spans="1:6" ht="25.5" hidden="1" customHeight="1" x14ac:dyDescent="0.25">
      <c r="A340" s="35"/>
      <c r="B340" s="35"/>
      <c r="C340" s="35"/>
      <c r="D340" s="35"/>
      <c r="E340" s="37"/>
      <c r="F340" s="75"/>
    </row>
    <row r="341" spans="1:6" ht="25.5" hidden="1" customHeight="1" x14ac:dyDescent="0.25">
      <c r="A341" s="35"/>
      <c r="B341" s="35"/>
      <c r="C341" s="35"/>
      <c r="D341" s="35"/>
      <c r="E341" s="36"/>
      <c r="F341" s="75"/>
    </row>
    <row r="342" spans="1:6" ht="25.5" hidden="1" customHeight="1" x14ac:dyDescent="0.25">
      <c r="A342" s="35"/>
      <c r="B342" s="35"/>
      <c r="C342" s="35"/>
      <c r="D342" s="35"/>
      <c r="E342" s="36"/>
      <c r="F342" s="75"/>
    </row>
    <row r="343" spans="1:6" ht="25.5" hidden="1" customHeight="1" x14ac:dyDescent="0.25">
      <c r="A343" s="35"/>
      <c r="B343" s="35"/>
      <c r="C343" s="35"/>
      <c r="D343" s="35"/>
      <c r="E343" s="36"/>
      <c r="F343" s="75"/>
    </row>
    <row r="344" spans="1:6" ht="25.5" hidden="1" customHeight="1" x14ac:dyDescent="0.25">
      <c r="A344" s="35"/>
      <c r="B344" s="35"/>
      <c r="C344" s="35"/>
      <c r="D344" s="35"/>
      <c r="E344" s="37"/>
      <c r="F344" s="75"/>
    </row>
    <row r="345" spans="1:6" ht="25.5" hidden="1" customHeight="1" x14ac:dyDescent="0.25">
      <c r="A345" s="35"/>
      <c r="B345" s="35"/>
      <c r="C345" s="35"/>
      <c r="D345" s="35"/>
      <c r="E345" s="37"/>
      <c r="F345" s="75"/>
    </row>
    <row r="346" spans="1:6" ht="25.5" hidden="1" customHeight="1" x14ac:dyDescent="0.25">
      <c r="A346" s="35"/>
      <c r="B346" s="35"/>
      <c r="C346" s="35"/>
      <c r="D346" s="35"/>
      <c r="E346" s="36"/>
      <c r="F346" s="75"/>
    </row>
    <row r="347" spans="1:6" ht="25.5" hidden="1" customHeight="1" x14ac:dyDescent="0.25">
      <c r="A347" s="35"/>
      <c r="B347" s="35"/>
      <c r="C347" s="35"/>
      <c r="D347" s="35"/>
      <c r="E347" s="36"/>
      <c r="F347" s="75"/>
    </row>
    <row r="348" spans="1:6" ht="25.5" hidden="1" customHeight="1" x14ac:dyDescent="0.25">
      <c r="A348" s="35"/>
      <c r="B348" s="35"/>
      <c r="C348" s="35"/>
      <c r="D348" s="35"/>
      <c r="E348" s="36"/>
      <c r="F348" s="75"/>
    </row>
    <row r="349" spans="1:6" ht="25.5" hidden="1" customHeight="1" x14ac:dyDescent="0.25">
      <c r="A349" s="35"/>
      <c r="B349" s="35"/>
      <c r="C349" s="35"/>
      <c r="D349" s="35"/>
      <c r="E349" s="36"/>
      <c r="F349" s="75"/>
    </row>
    <row r="350" spans="1:6" ht="25.5" hidden="1" customHeight="1" x14ac:dyDescent="0.25">
      <c r="A350" s="35"/>
      <c r="B350" s="35"/>
      <c r="C350" s="35"/>
      <c r="D350" s="35"/>
      <c r="E350" s="36"/>
      <c r="F350" s="75"/>
    </row>
    <row r="351" spans="1:6" ht="25.5" hidden="1" customHeight="1" x14ac:dyDescent="0.25">
      <c r="A351" s="35"/>
      <c r="B351" s="35"/>
      <c r="C351" s="35"/>
      <c r="D351" s="35"/>
      <c r="E351" s="36"/>
      <c r="F351" s="75"/>
    </row>
    <row r="352" spans="1:6" ht="25.5" hidden="1" customHeight="1" x14ac:dyDescent="0.25">
      <c r="A352" s="35"/>
      <c r="B352" s="35"/>
      <c r="C352" s="35"/>
      <c r="D352" s="35"/>
      <c r="E352" s="37"/>
      <c r="F352" s="75"/>
    </row>
    <row r="353" spans="1:6" ht="25.5" hidden="1" customHeight="1" x14ac:dyDescent="0.25">
      <c r="A353" s="35"/>
      <c r="B353" s="35"/>
      <c r="C353" s="35"/>
      <c r="D353" s="35"/>
      <c r="E353" s="36"/>
      <c r="F353" s="75"/>
    </row>
    <row r="354" spans="1:6" ht="25.5" hidden="1" customHeight="1" x14ac:dyDescent="0.25">
      <c r="A354" s="35"/>
      <c r="B354" s="35"/>
      <c r="C354" s="35"/>
      <c r="D354" s="35"/>
      <c r="E354" s="36"/>
      <c r="F354" s="75"/>
    </row>
    <row r="355" spans="1:6" ht="25.5" hidden="1" customHeight="1" x14ac:dyDescent="0.25">
      <c r="A355" s="35"/>
      <c r="B355" s="35"/>
      <c r="C355" s="35"/>
      <c r="D355" s="35"/>
      <c r="E355" s="36"/>
      <c r="F355" s="75"/>
    </row>
    <row r="356" spans="1:6" ht="25.5" hidden="1" customHeight="1" x14ac:dyDescent="0.25">
      <c r="A356" s="35"/>
      <c r="B356" s="35"/>
      <c r="C356" s="35"/>
      <c r="D356" s="35"/>
      <c r="E356" s="36"/>
      <c r="F356" s="75"/>
    </row>
    <row r="357" spans="1:6" ht="25.5" hidden="1" customHeight="1" x14ac:dyDescent="0.25">
      <c r="A357" s="35"/>
      <c r="B357" s="35"/>
      <c r="C357" s="35"/>
      <c r="D357" s="35"/>
      <c r="E357" s="37"/>
      <c r="F357" s="75"/>
    </row>
    <row r="358" spans="1:6" ht="25.5" hidden="1" customHeight="1" x14ac:dyDescent="0.25">
      <c r="A358" s="35"/>
      <c r="B358" s="35"/>
      <c r="C358" s="35"/>
      <c r="D358" s="35"/>
      <c r="E358" s="36"/>
      <c r="F358" s="75"/>
    </row>
    <row r="359" spans="1:6" ht="25.5" hidden="1" customHeight="1" x14ac:dyDescent="0.25">
      <c r="A359" s="35"/>
      <c r="B359" s="35"/>
      <c r="C359" s="35"/>
      <c r="D359" s="35"/>
      <c r="E359" s="36"/>
      <c r="F359" s="75"/>
    </row>
    <row r="360" spans="1:6" ht="25.5" hidden="1" customHeight="1" x14ac:dyDescent="0.25">
      <c r="A360" s="35"/>
      <c r="B360" s="35"/>
      <c r="C360" s="35"/>
      <c r="D360" s="35"/>
      <c r="E360" s="37"/>
      <c r="F360" s="75"/>
    </row>
    <row r="361" spans="1:6" ht="25.5" hidden="1" customHeight="1" x14ac:dyDescent="0.25">
      <c r="A361" s="35"/>
      <c r="B361" s="35"/>
      <c r="C361" s="35"/>
      <c r="D361" s="35"/>
      <c r="E361" s="36"/>
      <c r="F361" s="75"/>
    </row>
    <row r="362" spans="1:6" ht="25.5" hidden="1" customHeight="1" x14ac:dyDescent="0.25">
      <c r="A362" s="35"/>
      <c r="B362" s="35"/>
      <c r="C362" s="35"/>
      <c r="D362" s="35"/>
      <c r="E362" s="36"/>
      <c r="F362" s="75"/>
    </row>
    <row r="363" spans="1:6" ht="25.5" hidden="1" customHeight="1" x14ac:dyDescent="0.25">
      <c r="A363" s="35"/>
      <c r="B363" s="35"/>
      <c r="C363" s="35"/>
      <c r="D363" s="35"/>
      <c r="E363" s="36"/>
      <c r="F363" s="75"/>
    </row>
    <row r="364" spans="1:6" ht="25.5" hidden="1" customHeight="1" x14ac:dyDescent="0.25">
      <c r="A364" s="35"/>
      <c r="B364" s="35"/>
      <c r="C364" s="35"/>
      <c r="D364" s="35"/>
      <c r="E364" s="36"/>
      <c r="F364" s="75"/>
    </row>
    <row r="365" spans="1:6" ht="25.5" hidden="1" customHeight="1" x14ac:dyDescent="0.25">
      <c r="A365" s="35"/>
      <c r="B365" s="35"/>
      <c r="C365" s="35"/>
      <c r="D365" s="35"/>
      <c r="E365" s="36"/>
      <c r="F365" s="75"/>
    </row>
    <row r="366" spans="1:6" ht="25.5" hidden="1" customHeight="1" x14ac:dyDescent="0.25">
      <c r="A366" s="35"/>
      <c r="B366" s="35"/>
      <c r="C366" s="35"/>
      <c r="D366" s="35"/>
      <c r="E366" s="36"/>
      <c r="F366" s="75"/>
    </row>
    <row r="367" spans="1:6" ht="25.5" hidden="1" customHeight="1" x14ac:dyDescent="0.25">
      <c r="A367" s="35"/>
      <c r="B367" s="35"/>
      <c r="C367" s="35"/>
      <c r="D367" s="35"/>
      <c r="E367" s="37"/>
      <c r="F367" s="75"/>
    </row>
    <row r="368" spans="1:6" ht="25.5" hidden="1" customHeight="1" x14ac:dyDescent="0.25">
      <c r="A368" s="35"/>
      <c r="B368" s="35"/>
      <c r="C368" s="35"/>
      <c r="D368" s="35"/>
      <c r="E368" s="36"/>
      <c r="F368" s="75"/>
    </row>
    <row r="369" spans="1:6" ht="25.5" hidden="1" customHeight="1" x14ac:dyDescent="0.25">
      <c r="A369" s="35"/>
      <c r="B369" s="35"/>
      <c r="C369" s="35"/>
      <c r="D369" s="35"/>
      <c r="E369" s="37"/>
      <c r="F369" s="75"/>
    </row>
    <row r="370" spans="1:6" ht="25.5" hidden="1" customHeight="1" x14ac:dyDescent="0.25">
      <c r="A370" s="35"/>
      <c r="B370" s="35"/>
      <c r="C370" s="35"/>
      <c r="D370" s="35"/>
      <c r="E370" s="36"/>
      <c r="F370" s="75"/>
    </row>
    <row r="371" spans="1:6" ht="25.5" hidden="1" customHeight="1" x14ac:dyDescent="0.25">
      <c r="A371" s="35"/>
      <c r="B371" s="35"/>
      <c r="C371" s="35"/>
      <c r="D371" s="35"/>
      <c r="E371" s="36"/>
      <c r="F371" s="75"/>
    </row>
    <row r="372" spans="1:6" ht="25.5" hidden="1" customHeight="1" x14ac:dyDescent="0.25">
      <c r="A372" s="35"/>
      <c r="B372" s="35"/>
      <c r="C372" s="35"/>
      <c r="D372" s="35"/>
      <c r="E372" s="36"/>
      <c r="F372" s="75"/>
    </row>
    <row r="373" spans="1:6" ht="25.5" hidden="1" customHeight="1" x14ac:dyDescent="0.25">
      <c r="A373" s="35"/>
      <c r="B373" s="35"/>
      <c r="C373" s="35"/>
      <c r="D373" s="35"/>
      <c r="E373" s="36"/>
      <c r="F373" s="75"/>
    </row>
    <row r="374" spans="1:6" ht="25.5" hidden="1" customHeight="1" x14ac:dyDescent="0.25">
      <c r="A374" s="35"/>
      <c r="B374" s="35"/>
      <c r="C374" s="35"/>
      <c r="D374" s="35"/>
      <c r="E374" s="36"/>
      <c r="F374" s="75"/>
    </row>
    <row r="375" spans="1:6" ht="25.5" hidden="1" customHeight="1" x14ac:dyDescent="0.25">
      <c r="A375" s="35"/>
      <c r="B375" s="35"/>
      <c r="C375" s="35"/>
      <c r="D375" s="35"/>
      <c r="E375" s="36"/>
      <c r="F375" s="75"/>
    </row>
    <row r="376" spans="1:6" ht="25.5" hidden="1" customHeight="1" x14ac:dyDescent="0.25">
      <c r="A376" s="35"/>
      <c r="B376" s="35"/>
      <c r="C376" s="35"/>
      <c r="D376" s="35"/>
      <c r="E376" s="36"/>
      <c r="F376" s="75"/>
    </row>
    <row r="377" spans="1:6" ht="25.5" hidden="1" customHeight="1" x14ac:dyDescent="0.25">
      <c r="A377" s="35"/>
      <c r="B377" s="35"/>
      <c r="C377" s="35"/>
      <c r="D377" s="35"/>
      <c r="E377" s="36"/>
      <c r="F377" s="75"/>
    </row>
    <row r="378" spans="1:6" ht="25.5" hidden="1" customHeight="1" x14ac:dyDescent="0.25">
      <c r="A378" s="35"/>
      <c r="B378" s="35"/>
      <c r="C378" s="35"/>
      <c r="D378" s="35"/>
      <c r="E378" s="37"/>
      <c r="F378" s="75"/>
    </row>
    <row r="379" spans="1:6" ht="25.5" hidden="1" customHeight="1" x14ac:dyDescent="0.25">
      <c r="A379" s="35"/>
      <c r="B379" s="35"/>
      <c r="C379" s="35"/>
      <c r="D379" s="35"/>
      <c r="E379" s="36"/>
      <c r="F379" s="75"/>
    </row>
    <row r="380" spans="1:6" ht="25.5" hidden="1" customHeight="1" x14ac:dyDescent="0.25">
      <c r="A380" s="35"/>
      <c r="B380" s="35"/>
      <c r="C380" s="35"/>
      <c r="D380" s="35"/>
      <c r="E380" s="36"/>
      <c r="F380" s="75"/>
    </row>
    <row r="381" spans="1:6" ht="25.5" hidden="1" customHeight="1" x14ac:dyDescent="0.25">
      <c r="A381" s="35"/>
      <c r="B381" s="35"/>
      <c r="C381" s="35"/>
      <c r="D381" s="35"/>
      <c r="E381" s="36"/>
      <c r="F381" s="75"/>
    </row>
    <row r="382" spans="1:6" ht="25.5" hidden="1" customHeight="1" x14ac:dyDescent="0.25">
      <c r="A382" s="35"/>
      <c r="B382" s="35"/>
      <c r="C382" s="35"/>
      <c r="D382" s="35"/>
      <c r="E382" s="36"/>
      <c r="F382" s="75"/>
    </row>
    <row r="383" spans="1:6" ht="25.5" hidden="1" customHeight="1" x14ac:dyDescent="0.25">
      <c r="A383" s="35"/>
      <c r="B383" s="35"/>
      <c r="C383" s="35"/>
      <c r="D383" s="35"/>
      <c r="E383" s="36"/>
      <c r="F383" s="75"/>
    </row>
    <row r="384" spans="1:6" ht="25.5" hidden="1" customHeight="1" x14ac:dyDescent="0.25">
      <c r="A384" s="35"/>
      <c r="B384" s="35"/>
      <c r="C384" s="35"/>
      <c r="D384" s="35"/>
      <c r="E384" s="36"/>
      <c r="F384" s="75"/>
    </row>
    <row r="385" spans="1:6" ht="25.5" hidden="1" customHeight="1" x14ac:dyDescent="0.25">
      <c r="A385" s="35"/>
      <c r="B385" s="35"/>
      <c r="C385" s="35"/>
      <c r="D385" s="35"/>
      <c r="E385" s="36"/>
      <c r="F385" s="75"/>
    </row>
    <row r="386" spans="1:6" ht="25.5" hidden="1" customHeight="1" x14ac:dyDescent="0.25">
      <c r="A386" s="35"/>
      <c r="B386" s="35"/>
      <c r="C386" s="35"/>
      <c r="D386" s="35"/>
      <c r="E386" s="36"/>
      <c r="F386" s="75"/>
    </row>
    <row r="387" spans="1:6" ht="25.5" hidden="1" customHeight="1" x14ac:dyDescent="0.25">
      <c r="A387" s="35"/>
      <c r="B387" s="35"/>
      <c r="C387" s="35"/>
      <c r="D387" s="35"/>
      <c r="E387" s="36"/>
      <c r="F387" s="75"/>
    </row>
    <row r="388" spans="1:6" ht="25.5" hidden="1" customHeight="1" x14ac:dyDescent="0.25">
      <c r="A388" s="35"/>
      <c r="B388" s="35"/>
      <c r="C388" s="35"/>
      <c r="D388" s="35"/>
      <c r="E388" s="37"/>
      <c r="F388" s="75"/>
    </row>
    <row r="389" spans="1:6" ht="25.5" hidden="1" customHeight="1" x14ac:dyDescent="0.25">
      <c r="A389" s="35"/>
      <c r="B389" s="35"/>
      <c r="C389" s="35"/>
      <c r="D389" s="35"/>
      <c r="E389" s="36"/>
      <c r="F389" s="75"/>
    </row>
    <row r="390" spans="1:6" ht="25.5" hidden="1" customHeight="1" x14ac:dyDescent="0.25">
      <c r="A390" s="35"/>
      <c r="B390" s="35"/>
      <c r="C390" s="35"/>
      <c r="D390" s="35"/>
      <c r="E390" s="36"/>
      <c r="F390" s="75"/>
    </row>
    <row r="391" spans="1:6" ht="25.5" hidden="1" customHeight="1" x14ac:dyDescent="0.25">
      <c r="A391" s="35"/>
      <c r="B391" s="35"/>
      <c r="C391" s="35"/>
      <c r="D391" s="35"/>
      <c r="E391" s="36"/>
      <c r="F391" s="75"/>
    </row>
    <row r="392" spans="1:6" ht="25.5" hidden="1" customHeight="1" x14ac:dyDescent="0.25">
      <c r="A392" s="35"/>
      <c r="B392" s="35"/>
      <c r="C392" s="35"/>
      <c r="D392" s="35"/>
      <c r="E392" s="36"/>
      <c r="F392" s="75"/>
    </row>
    <row r="393" spans="1:6" ht="25.5" hidden="1" customHeight="1" x14ac:dyDescent="0.25">
      <c r="A393" s="35"/>
      <c r="B393" s="35"/>
      <c r="C393" s="35"/>
      <c r="D393" s="35"/>
      <c r="E393" s="37"/>
      <c r="F393" s="75"/>
    </row>
    <row r="394" spans="1:6" ht="25.5" hidden="1" customHeight="1" x14ac:dyDescent="0.25">
      <c r="A394" s="35"/>
      <c r="B394" s="35"/>
      <c r="C394" s="35"/>
      <c r="D394" s="35"/>
      <c r="E394" s="36"/>
      <c r="F394" s="75"/>
    </row>
    <row r="395" spans="1:6" ht="25.5" hidden="1" customHeight="1" x14ac:dyDescent="0.25">
      <c r="A395" s="35"/>
      <c r="B395" s="35"/>
      <c r="C395" s="35"/>
      <c r="D395" s="35"/>
      <c r="E395" s="36"/>
      <c r="F395" s="75"/>
    </row>
    <row r="396" spans="1:6" ht="25.5" hidden="1" customHeight="1" x14ac:dyDescent="0.25">
      <c r="A396" s="35"/>
      <c r="B396" s="35"/>
      <c r="C396" s="35"/>
      <c r="D396" s="35"/>
      <c r="E396" s="36"/>
      <c r="F396" s="75"/>
    </row>
    <row r="397" spans="1:6" ht="25.5" hidden="1" customHeight="1" x14ac:dyDescent="0.25">
      <c r="A397" s="35"/>
      <c r="B397" s="35"/>
      <c r="C397" s="35"/>
      <c r="D397" s="35"/>
      <c r="E397" s="36"/>
      <c r="F397" s="75"/>
    </row>
    <row r="398" spans="1:6" ht="25.5" hidden="1" customHeight="1" x14ac:dyDescent="0.25">
      <c r="A398" s="35"/>
      <c r="B398" s="35"/>
      <c r="C398" s="35"/>
      <c r="D398" s="35"/>
      <c r="E398" s="36"/>
      <c r="F398" s="75"/>
    </row>
    <row r="399" spans="1:6" ht="25.5" hidden="1" customHeight="1" x14ac:dyDescent="0.25">
      <c r="A399" s="35"/>
      <c r="B399" s="35"/>
      <c r="C399" s="35"/>
      <c r="D399" s="35"/>
      <c r="E399" s="36"/>
      <c r="F399" s="75"/>
    </row>
    <row r="400" spans="1:6" ht="25.5" hidden="1" customHeight="1" x14ac:dyDescent="0.25">
      <c r="A400" s="35"/>
      <c r="B400" s="35"/>
      <c r="C400" s="35"/>
      <c r="D400" s="35"/>
      <c r="E400" s="36"/>
      <c r="F400" s="75"/>
    </row>
    <row r="401" spans="1:6" ht="25.5" hidden="1" customHeight="1" x14ac:dyDescent="0.25">
      <c r="A401" s="35"/>
      <c r="B401" s="35"/>
      <c r="C401" s="35"/>
      <c r="D401" s="35"/>
      <c r="E401" s="36"/>
      <c r="F401" s="75"/>
    </row>
    <row r="402" spans="1:6" ht="25.5" hidden="1" customHeight="1" x14ac:dyDescent="0.25">
      <c r="A402" s="35"/>
      <c r="B402" s="35"/>
      <c r="C402" s="35"/>
      <c r="D402" s="35"/>
      <c r="E402" s="36"/>
      <c r="F402" s="75"/>
    </row>
    <row r="403" spans="1:6" ht="25.5" hidden="1" customHeight="1" x14ac:dyDescent="0.25">
      <c r="A403" s="35"/>
      <c r="B403" s="35"/>
      <c r="C403" s="35"/>
      <c r="D403" s="35"/>
      <c r="E403" s="37"/>
      <c r="F403" s="75"/>
    </row>
    <row r="404" spans="1:6" ht="25.5" hidden="1" customHeight="1" x14ac:dyDescent="0.25">
      <c r="A404" s="35"/>
      <c r="B404" s="35"/>
      <c r="C404" s="35"/>
      <c r="D404" s="35"/>
      <c r="E404" s="37"/>
      <c r="F404" s="75"/>
    </row>
    <row r="405" spans="1:6" ht="25.5" hidden="1" customHeight="1" x14ac:dyDescent="0.25">
      <c r="A405" s="35"/>
      <c r="B405" s="35"/>
      <c r="C405" s="35"/>
      <c r="D405" s="35"/>
      <c r="E405" s="36"/>
      <c r="F405" s="75"/>
    </row>
    <row r="406" spans="1:6" ht="25.5" hidden="1" customHeight="1" x14ac:dyDescent="0.25">
      <c r="A406" s="35"/>
      <c r="B406" s="35"/>
      <c r="C406" s="35"/>
      <c r="D406" s="35"/>
      <c r="E406" s="36"/>
      <c r="F406" s="75"/>
    </row>
    <row r="407" spans="1:6" ht="25.5" hidden="1" customHeight="1" x14ac:dyDescent="0.25">
      <c r="A407" s="35"/>
      <c r="B407" s="35"/>
      <c r="C407" s="35"/>
      <c r="D407" s="35"/>
      <c r="E407" s="36"/>
      <c r="F407" s="75"/>
    </row>
    <row r="408" spans="1:6" ht="25.5" hidden="1" customHeight="1" x14ac:dyDescent="0.25">
      <c r="A408" s="35"/>
      <c r="B408" s="35"/>
      <c r="C408" s="35"/>
      <c r="D408" s="35"/>
      <c r="E408" s="36"/>
      <c r="F408" s="75"/>
    </row>
    <row r="409" spans="1:6" ht="25.5" hidden="1" customHeight="1" x14ac:dyDescent="0.25">
      <c r="A409" s="35"/>
      <c r="B409" s="35"/>
      <c r="C409" s="35"/>
      <c r="D409" s="35"/>
      <c r="E409" s="36"/>
      <c r="F409" s="75"/>
    </row>
    <row r="410" spans="1:6" ht="25.5" hidden="1" customHeight="1" x14ac:dyDescent="0.25">
      <c r="A410" s="35"/>
      <c r="B410" s="35"/>
      <c r="C410" s="35"/>
      <c r="D410" s="35"/>
      <c r="E410" s="36"/>
      <c r="F410" s="75"/>
    </row>
    <row r="411" spans="1:6" ht="25.5" hidden="1" customHeight="1" x14ac:dyDescent="0.25">
      <c r="A411" s="35"/>
      <c r="B411" s="35"/>
      <c r="C411" s="35"/>
      <c r="D411" s="35"/>
      <c r="E411" s="36"/>
      <c r="F411" s="75"/>
    </row>
    <row r="412" spans="1:6" ht="25.5" hidden="1" customHeight="1" x14ac:dyDescent="0.25">
      <c r="A412" s="35"/>
      <c r="B412" s="35"/>
      <c r="C412" s="35"/>
      <c r="D412" s="35"/>
      <c r="E412" s="36"/>
      <c r="F412" s="75"/>
    </row>
    <row r="413" spans="1:6" ht="25.5" hidden="1" customHeight="1" x14ac:dyDescent="0.25">
      <c r="A413" s="35"/>
      <c r="B413" s="35"/>
      <c r="C413" s="35"/>
      <c r="D413" s="35"/>
      <c r="E413" s="37"/>
      <c r="F413" s="75"/>
    </row>
    <row r="414" spans="1:6" ht="25.5" hidden="1" customHeight="1" x14ac:dyDescent="0.25">
      <c r="A414" s="35"/>
      <c r="B414" s="35"/>
      <c r="C414" s="35"/>
      <c r="D414" s="35"/>
      <c r="E414" s="36"/>
      <c r="F414" s="75"/>
    </row>
    <row r="415" spans="1:6" ht="25.5" hidden="1" customHeight="1" x14ac:dyDescent="0.25">
      <c r="A415" s="35"/>
      <c r="B415" s="35"/>
      <c r="C415" s="35"/>
      <c r="D415" s="35"/>
      <c r="E415" s="36"/>
      <c r="F415" s="75"/>
    </row>
    <row r="416" spans="1:6" ht="25.5" hidden="1" customHeight="1" x14ac:dyDescent="0.25">
      <c r="A416" s="35"/>
      <c r="B416" s="35"/>
      <c r="C416" s="35"/>
      <c r="D416" s="35"/>
      <c r="E416" s="36"/>
      <c r="F416" s="75"/>
    </row>
    <row r="417" spans="1:6" ht="25.5" hidden="1" customHeight="1" x14ac:dyDescent="0.25">
      <c r="A417" s="35"/>
      <c r="B417" s="35"/>
      <c r="C417" s="35"/>
      <c r="D417" s="35"/>
      <c r="E417" s="36"/>
      <c r="F417" s="75"/>
    </row>
    <row r="418" spans="1:6" ht="25.5" hidden="1" customHeight="1" x14ac:dyDescent="0.25">
      <c r="A418" s="35"/>
      <c r="B418" s="35"/>
      <c r="C418" s="35"/>
      <c r="D418" s="35"/>
      <c r="E418" s="36"/>
      <c r="F418" s="75"/>
    </row>
    <row r="419" spans="1:6" ht="25.5" hidden="1" customHeight="1" x14ac:dyDescent="0.25">
      <c r="A419" s="35"/>
      <c r="B419" s="35"/>
      <c r="C419" s="35"/>
      <c r="D419" s="35"/>
      <c r="E419" s="36"/>
      <c r="F419" s="75"/>
    </row>
    <row r="420" spans="1:6" ht="25.5" hidden="1" customHeight="1" x14ac:dyDescent="0.25">
      <c r="A420" s="35"/>
      <c r="B420" s="35"/>
      <c r="C420" s="35"/>
      <c r="D420" s="35"/>
      <c r="E420" s="36"/>
      <c r="F420" s="75"/>
    </row>
    <row r="421" spans="1:6" ht="25.5" hidden="1" customHeight="1" x14ac:dyDescent="0.25">
      <c r="A421" s="35"/>
      <c r="B421" s="35"/>
      <c r="C421" s="35"/>
      <c r="D421" s="35"/>
      <c r="E421" s="36"/>
      <c r="F421" s="75"/>
    </row>
    <row r="422" spans="1:6" ht="25.5" hidden="1" customHeight="1" x14ac:dyDescent="0.25">
      <c r="A422" s="35"/>
      <c r="B422" s="35"/>
      <c r="C422" s="35"/>
      <c r="D422" s="35"/>
      <c r="E422" s="37"/>
      <c r="F422" s="75"/>
    </row>
    <row r="423" spans="1:6" ht="25.5" hidden="1" customHeight="1" x14ac:dyDescent="0.25">
      <c r="A423" s="35"/>
      <c r="B423" s="35"/>
      <c r="C423" s="35"/>
      <c r="D423" s="35"/>
      <c r="E423" s="36"/>
      <c r="F423" s="75"/>
    </row>
    <row r="424" spans="1:6" ht="25.5" hidden="1" customHeight="1" x14ac:dyDescent="0.25">
      <c r="A424" s="35"/>
      <c r="B424" s="35"/>
      <c r="C424" s="35"/>
      <c r="D424" s="35"/>
      <c r="E424" s="36"/>
      <c r="F424" s="75"/>
    </row>
    <row r="425" spans="1:6" ht="25.5" hidden="1" customHeight="1" x14ac:dyDescent="0.25">
      <c r="A425" s="35"/>
      <c r="B425" s="35"/>
      <c r="C425" s="35"/>
      <c r="D425" s="35"/>
      <c r="E425" s="37"/>
      <c r="F425" s="75"/>
    </row>
    <row r="426" spans="1:6" ht="25.5" hidden="1" customHeight="1" x14ac:dyDescent="0.25">
      <c r="A426" s="35"/>
      <c r="B426" s="35"/>
      <c r="C426" s="35"/>
      <c r="D426" s="35"/>
      <c r="E426" s="37"/>
      <c r="F426" s="75"/>
    </row>
    <row r="427" spans="1:6" ht="25.5" hidden="1" customHeight="1" x14ac:dyDescent="0.25">
      <c r="A427" s="35"/>
      <c r="B427" s="35"/>
      <c r="C427" s="35"/>
      <c r="D427" s="35"/>
      <c r="E427" s="36"/>
      <c r="F427" s="75"/>
    </row>
    <row r="428" spans="1:6" ht="25.5" hidden="1" customHeight="1" x14ac:dyDescent="0.25">
      <c r="A428" s="35"/>
      <c r="B428" s="35"/>
      <c r="C428" s="35"/>
      <c r="D428" s="35"/>
      <c r="E428" s="36"/>
      <c r="F428" s="75"/>
    </row>
    <row r="429" spans="1:6" ht="25.5" hidden="1" customHeight="1" x14ac:dyDescent="0.25">
      <c r="A429" s="35"/>
      <c r="B429" s="35"/>
      <c r="C429" s="35"/>
      <c r="D429" s="35"/>
      <c r="E429" s="36"/>
      <c r="F429" s="75"/>
    </row>
    <row r="430" spans="1:6" ht="25.5" hidden="1" customHeight="1" x14ac:dyDescent="0.25">
      <c r="A430" s="35"/>
      <c r="B430" s="35"/>
      <c r="C430" s="35"/>
      <c r="D430" s="35"/>
      <c r="E430" s="36"/>
      <c r="F430" s="75"/>
    </row>
    <row r="431" spans="1:6" ht="25.5" hidden="1" customHeight="1" x14ac:dyDescent="0.25">
      <c r="A431" s="35"/>
      <c r="B431" s="35"/>
      <c r="C431" s="35"/>
      <c r="D431" s="35"/>
      <c r="E431" s="36"/>
      <c r="F431" s="75"/>
    </row>
    <row r="432" spans="1:6" ht="25.5" hidden="1" customHeight="1" x14ac:dyDescent="0.25">
      <c r="A432" s="35"/>
      <c r="B432" s="35"/>
      <c r="C432" s="35"/>
      <c r="D432" s="35"/>
      <c r="E432" s="36"/>
      <c r="F432" s="75"/>
    </row>
    <row r="433" spans="1:6" ht="25.5" hidden="1" customHeight="1" x14ac:dyDescent="0.25">
      <c r="A433" s="35"/>
      <c r="B433" s="35"/>
      <c r="C433" s="35"/>
      <c r="D433" s="35"/>
      <c r="E433" s="36"/>
      <c r="F433" s="75"/>
    </row>
    <row r="434" spans="1:6" ht="25.5" hidden="1" customHeight="1" x14ac:dyDescent="0.25">
      <c r="A434" s="35"/>
      <c r="B434" s="35"/>
      <c r="C434" s="35"/>
      <c r="D434" s="35"/>
      <c r="E434" s="36"/>
      <c r="F434" s="75"/>
    </row>
    <row r="435" spans="1:6" ht="25.5" hidden="1" customHeight="1" x14ac:dyDescent="0.25">
      <c r="A435" s="35"/>
      <c r="B435" s="35"/>
      <c r="C435" s="35"/>
      <c r="D435" s="35"/>
      <c r="E435" s="36"/>
      <c r="F435" s="75"/>
    </row>
    <row r="436" spans="1:6" ht="25.5" hidden="1" customHeight="1" x14ac:dyDescent="0.25">
      <c r="A436" s="35"/>
      <c r="B436" s="35"/>
      <c r="C436" s="35"/>
      <c r="D436" s="35"/>
      <c r="E436" s="36"/>
      <c r="F436" s="75"/>
    </row>
    <row r="437" spans="1:6" ht="25.5" hidden="1" customHeight="1" x14ac:dyDescent="0.25">
      <c r="A437" s="35"/>
      <c r="B437" s="35"/>
      <c r="C437" s="35"/>
      <c r="D437" s="35"/>
      <c r="E437" s="36"/>
      <c r="F437" s="75"/>
    </row>
    <row r="438" spans="1:6" ht="25.5" hidden="1" customHeight="1" x14ac:dyDescent="0.25">
      <c r="A438" s="35"/>
      <c r="B438" s="35"/>
      <c r="C438" s="35"/>
      <c r="D438" s="35"/>
      <c r="E438" s="36"/>
      <c r="F438" s="75"/>
    </row>
    <row r="439" spans="1:6" ht="25.5" hidden="1" customHeight="1" x14ac:dyDescent="0.25">
      <c r="A439" s="35"/>
      <c r="B439" s="35"/>
      <c r="C439" s="35"/>
      <c r="D439" s="35"/>
      <c r="E439" s="37"/>
      <c r="F439" s="75"/>
    </row>
    <row r="440" spans="1:6" ht="25.5" hidden="1" customHeight="1" x14ac:dyDescent="0.25">
      <c r="A440" s="35"/>
      <c r="B440" s="35"/>
      <c r="C440" s="35"/>
      <c r="D440" s="35"/>
      <c r="E440" s="36"/>
      <c r="F440" s="75"/>
    </row>
    <row r="441" spans="1:6" ht="25.5" hidden="1" customHeight="1" x14ac:dyDescent="0.25">
      <c r="A441" s="35"/>
      <c r="B441" s="35"/>
      <c r="C441" s="35"/>
      <c r="D441" s="35"/>
      <c r="E441" s="36"/>
      <c r="F441" s="75"/>
    </row>
    <row r="442" spans="1:6" ht="25.5" hidden="1" customHeight="1" x14ac:dyDescent="0.25">
      <c r="A442" s="35"/>
      <c r="B442" s="35"/>
      <c r="C442" s="35"/>
      <c r="D442" s="35"/>
      <c r="E442" s="36"/>
      <c r="F442" s="75"/>
    </row>
    <row r="443" spans="1:6" ht="25.5" hidden="1" customHeight="1" x14ac:dyDescent="0.25">
      <c r="A443" s="35"/>
      <c r="B443" s="35"/>
      <c r="C443" s="35"/>
      <c r="D443" s="35"/>
      <c r="E443" s="36"/>
      <c r="F443" s="75"/>
    </row>
    <row r="444" spans="1:6" ht="25.5" hidden="1" customHeight="1" x14ac:dyDescent="0.25">
      <c r="A444" s="35"/>
      <c r="B444" s="35"/>
      <c r="C444" s="35"/>
      <c r="D444" s="35"/>
      <c r="E444" s="36"/>
      <c r="F444" s="75"/>
    </row>
    <row r="445" spans="1:6" ht="25.5" hidden="1" customHeight="1" x14ac:dyDescent="0.25">
      <c r="A445" s="35"/>
      <c r="B445" s="35"/>
      <c r="C445" s="35"/>
      <c r="D445" s="35"/>
      <c r="E445" s="36"/>
      <c r="F445" s="75"/>
    </row>
    <row r="446" spans="1:6" ht="25.5" hidden="1" customHeight="1" x14ac:dyDescent="0.25">
      <c r="A446" s="35"/>
      <c r="B446" s="35"/>
      <c r="C446" s="35"/>
      <c r="D446" s="35"/>
      <c r="E446" s="37"/>
      <c r="F446" s="75"/>
    </row>
    <row r="447" spans="1:6" ht="25.5" hidden="1" customHeight="1" x14ac:dyDescent="0.25">
      <c r="A447" s="35"/>
      <c r="B447" s="35"/>
      <c r="C447" s="35"/>
      <c r="D447" s="35"/>
      <c r="E447" s="36"/>
      <c r="F447" s="75"/>
    </row>
    <row r="448" spans="1:6" ht="25.5" hidden="1" customHeight="1" x14ac:dyDescent="0.25">
      <c r="A448" s="35"/>
      <c r="B448" s="35"/>
      <c r="C448" s="35"/>
      <c r="D448" s="35"/>
      <c r="E448" s="36"/>
      <c r="F448" s="75"/>
    </row>
    <row r="449" spans="1:6" ht="25.5" hidden="1" customHeight="1" x14ac:dyDescent="0.25">
      <c r="A449" s="35"/>
      <c r="B449" s="35"/>
      <c r="C449" s="35"/>
      <c r="D449" s="35"/>
      <c r="E449" s="36"/>
      <c r="F449" s="75"/>
    </row>
    <row r="450" spans="1:6" ht="25.5" hidden="1" customHeight="1" x14ac:dyDescent="0.25">
      <c r="A450" s="35"/>
      <c r="B450" s="35"/>
      <c r="C450" s="35"/>
      <c r="D450" s="35"/>
      <c r="E450" s="36"/>
      <c r="F450" s="75"/>
    </row>
    <row r="451" spans="1:6" ht="25.5" hidden="1" customHeight="1" x14ac:dyDescent="0.25">
      <c r="A451" s="35"/>
      <c r="B451" s="35"/>
      <c r="C451" s="35"/>
      <c r="D451" s="35"/>
      <c r="E451" s="36"/>
      <c r="F451" s="75"/>
    </row>
    <row r="452" spans="1:6" ht="25.5" hidden="1" customHeight="1" x14ac:dyDescent="0.25">
      <c r="A452" s="35"/>
      <c r="B452" s="35"/>
      <c r="C452" s="35"/>
      <c r="D452" s="35"/>
      <c r="E452" s="36"/>
      <c r="F452" s="75"/>
    </row>
    <row r="453" spans="1:6" ht="25.5" hidden="1" customHeight="1" x14ac:dyDescent="0.25">
      <c r="A453" s="35"/>
      <c r="B453" s="35"/>
      <c r="C453" s="35"/>
      <c r="D453" s="35"/>
      <c r="E453" s="36"/>
      <c r="F453" s="75"/>
    </row>
    <row r="454" spans="1:6" ht="25.5" hidden="1" customHeight="1" x14ac:dyDescent="0.25">
      <c r="A454" s="35"/>
      <c r="B454" s="35"/>
      <c r="C454" s="35"/>
      <c r="D454" s="35"/>
      <c r="E454" s="36"/>
      <c r="F454" s="75"/>
    </row>
    <row r="455" spans="1:6" ht="25.5" hidden="1" customHeight="1" x14ac:dyDescent="0.25">
      <c r="A455" s="35"/>
      <c r="B455" s="35"/>
      <c r="C455" s="35"/>
      <c r="D455" s="35"/>
      <c r="E455" s="36"/>
      <c r="F455" s="75"/>
    </row>
    <row r="456" spans="1:6" ht="25.5" hidden="1" customHeight="1" x14ac:dyDescent="0.25">
      <c r="A456" s="35"/>
      <c r="B456" s="35"/>
      <c r="C456" s="35"/>
      <c r="D456" s="35"/>
      <c r="E456" s="37"/>
      <c r="F456" s="75"/>
    </row>
    <row r="457" spans="1:6" ht="25.5" hidden="1" customHeight="1" x14ac:dyDescent="0.25">
      <c r="A457" s="35"/>
      <c r="B457" s="35"/>
      <c r="C457" s="35"/>
      <c r="D457" s="35"/>
      <c r="E457" s="36"/>
      <c r="F457" s="75"/>
    </row>
    <row r="458" spans="1:6" ht="25.5" hidden="1" customHeight="1" x14ac:dyDescent="0.25">
      <c r="A458" s="35"/>
      <c r="B458" s="35"/>
      <c r="C458" s="35"/>
      <c r="D458" s="35"/>
      <c r="E458" s="36"/>
      <c r="F458" s="75"/>
    </row>
    <row r="459" spans="1:6" ht="25.5" hidden="1" customHeight="1" x14ac:dyDescent="0.25">
      <c r="A459" s="35"/>
      <c r="B459" s="35"/>
      <c r="C459" s="35"/>
      <c r="D459" s="35"/>
      <c r="E459" s="36"/>
      <c r="F459" s="75"/>
    </row>
    <row r="460" spans="1:6" ht="25.5" hidden="1" customHeight="1" x14ac:dyDescent="0.25">
      <c r="A460" s="35"/>
      <c r="B460" s="35"/>
      <c r="C460" s="35"/>
      <c r="D460" s="35"/>
      <c r="E460" s="36"/>
      <c r="F460" s="75"/>
    </row>
    <row r="461" spans="1:6" ht="25.5" hidden="1" customHeight="1" x14ac:dyDescent="0.25">
      <c r="A461" s="35"/>
      <c r="B461" s="35"/>
      <c r="C461" s="35"/>
      <c r="D461" s="35"/>
      <c r="E461" s="36"/>
      <c r="F461" s="75"/>
    </row>
    <row r="462" spans="1:6" ht="25.5" hidden="1" customHeight="1" x14ac:dyDescent="0.25">
      <c r="A462" s="35"/>
      <c r="B462" s="35"/>
      <c r="C462" s="35"/>
      <c r="D462" s="35"/>
      <c r="E462" s="36"/>
      <c r="F462" s="75"/>
    </row>
    <row r="463" spans="1:6" ht="25.5" hidden="1" customHeight="1" x14ac:dyDescent="0.25">
      <c r="A463" s="35"/>
      <c r="B463" s="35"/>
      <c r="C463" s="35"/>
      <c r="D463" s="35"/>
      <c r="E463" s="36"/>
      <c r="F463" s="75"/>
    </row>
    <row r="464" spans="1:6" ht="25.5" hidden="1" customHeight="1" x14ac:dyDescent="0.25">
      <c r="A464" s="35"/>
      <c r="B464" s="35"/>
      <c r="C464" s="35"/>
      <c r="D464" s="35"/>
      <c r="E464" s="36"/>
      <c r="F464" s="75"/>
    </row>
    <row r="465" spans="1:6" ht="25.5" hidden="1" customHeight="1" x14ac:dyDescent="0.25">
      <c r="A465" s="35"/>
      <c r="B465" s="35"/>
      <c r="C465" s="35"/>
      <c r="D465" s="35"/>
      <c r="E465" s="36"/>
      <c r="F465" s="75"/>
    </row>
    <row r="466" spans="1:6" ht="25.5" hidden="1" customHeight="1" x14ac:dyDescent="0.25">
      <c r="A466" s="35"/>
      <c r="B466" s="35"/>
      <c r="C466" s="35"/>
      <c r="D466" s="35"/>
      <c r="E466" s="37"/>
      <c r="F466" s="75"/>
    </row>
    <row r="467" spans="1:6" ht="25.5" hidden="1" customHeight="1" x14ac:dyDescent="0.25">
      <c r="A467" s="35"/>
      <c r="B467" s="35"/>
      <c r="C467" s="35"/>
      <c r="D467" s="35"/>
      <c r="E467" s="36"/>
      <c r="F467" s="75"/>
    </row>
    <row r="468" spans="1:6" ht="25.5" hidden="1" customHeight="1" x14ac:dyDescent="0.25">
      <c r="A468" s="35"/>
      <c r="B468" s="35"/>
      <c r="C468" s="35"/>
      <c r="D468" s="35"/>
      <c r="E468" s="36"/>
      <c r="F468" s="75"/>
    </row>
    <row r="469" spans="1:6" ht="25.5" hidden="1" customHeight="1" x14ac:dyDescent="0.25">
      <c r="A469" s="35"/>
      <c r="B469" s="35"/>
      <c r="C469" s="35"/>
      <c r="D469" s="35"/>
      <c r="E469" s="37"/>
      <c r="F469" s="75"/>
    </row>
    <row r="470" spans="1:6" ht="25.5" hidden="1" customHeight="1" x14ac:dyDescent="0.25">
      <c r="A470" s="35"/>
      <c r="B470" s="35"/>
      <c r="C470" s="35"/>
      <c r="D470" s="35"/>
      <c r="E470" s="36"/>
      <c r="F470" s="75"/>
    </row>
    <row r="471" spans="1:6" ht="25.5" hidden="1" customHeight="1" x14ac:dyDescent="0.25">
      <c r="A471" s="35"/>
      <c r="B471" s="35"/>
      <c r="C471" s="35"/>
      <c r="D471" s="35"/>
      <c r="E471" s="36"/>
      <c r="F471" s="75"/>
    </row>
    <row r="472" spans="1:6" ht="25.5" hidden="1" customHeight="1" x14ac:dyDescent="0.25">
      <c r="A472" s="35"/>
      <c r="B472" s="35"/>
      <c r="C472" s="35"/>
      <c r="D472" s="35"/>
      <c r="E472" s="36"/>
      <c r="F472" s="75"/>
    </row>
    <row r="473" spans="1:6" ht="25.5" hidden="1" customHeight="1" x14ac:dyDescent="0.25">
      <c r="A473" s="35"/>
      <c r="B473" s="35"/>
      <c r="C473" s="35"/>
      <c r="D473" s="35"/>
      <c r="E473" s="37"/>
      <c r="F473" s="75"/>
    </row>
    <row r="474" spans="1:6" ht="25.5" hidden="1" customHeight="1" x14ac:dyDescent="0.25">
      <c r="A474" s="35"/>
      <c r="B474" s="35"/>
      <c r="C474" s="35"/>
      <c r="D474" s="35"/>
      <c r="E474" s="37"/>
      <c r="F474" s="75"/>
    </row>
    <row r="475" spans="1:6" ht="25.5" hidden="1" customHeight="1" x14ac:dyDescent="0.25">
      <c r="A475" s="35"/>
      <c r="B475" s="35"/>
      <c r="C475" s="35"/>
      <c r="D475" s="35"/>
      <c r="E475" s="36"/>
      <c r="F475" s="75"/>
    </row>
    <row r="476" spans="1:6" ht="25.5" hidden="1" customHeight="1" x14ac:dyDescent="0.25">
      <c r="A476" s="35"/>
      <c r="B476" s="35"/>
      <c r="C476" s="35"/>
      <c r="D476" s="35"/>
      <c r="E476" s="36"/>
      <c r="F476" s="75"/>
    </row>
    <row r="477" spans="1:6" ht="25.5" hidden="1" customHeight="1" x14ac:dyDescent="0.25">
      <c r="A477" s="35"/>
      <c r="B477" s="35"/>
      <c r="C477" s="35"/>
      <c r="D477" s="35"/>
      <c r="E477" s="36"/>
      <c r="F477" s="75"/>
    </row>
    <row r="478" spans="1:6" ht="25.5" hidden="1" customHeight="1" x14ac:dyDescent="0.25">
      <c r="A478" s="35"/>
      <c r="B478" s="35"/>
      <c r="C478" s="35"/>
      <c r="D478" s="35"/>
      <c r="E478" s="36"/>
      <c r="F478" s="75"/>
    </row>
    <row r="479" spans="1:6" ht="25.5" hidden="1" customHeight="1" x14ac:dyDescent="0.25">
      <c r="A479" s="35"/>
      <c r="B479" s="35"/>
      <c r="C479" s="35"/>
      <c r="D479" s="35"/>
      <c r="E479" s="36"/>
      <c r="F479" s="75"/>
    </row>
    <row r="480" spans="1:6" ht="25.5" hidden="1" customHeight="1" x14ac:dyDescent="0.25">
      <c r="A480" s="35"/>
      <c r="B480" s="35"/>
      <c r="C480" s="35"/>
      <c r="D480" s="35"/>
      <c r="E480" s="36"/>
      <c r="F480" s="75"/>
    </row>
    <row r="481" spans="1:6" ht="25.5" hidden="1" customHeight="1" x14ac:dyDescent="0.25">
      <c r="A481" s="35"/>
      <c r="B481" s="35"/>
      <c r="C481" s="35"/>
      <c r="D481" s="35"/>
      <c r="E481" s="37"/>
      <c r="F481" s="75"/>
    </row>
    <row r="482" spans="1:6" ht="25.5" hidden="1" customHeight="1" x14ac:dyDescent="0.25">
      <c r="A482" s="35"/>
      <c r="B482" s="35"/>
      <c r="C482" s="35"/>
      <c r="D482" s="35"/>
      <c r="E482" s="36"/>
      <c r="F482" s="75"/>
    </row>
    <row r="483" spans="1:6" ht="25.5" hidden="1" customHeight="1" x14ac:dyDescent="0.25">
      <c r="A483" s="35"/>
      <c r="B483" s="35"/>
      <c r="C483" s="35"/>
      <c r="D483" s="35"/>
      <c r="E483" s="36"/>
      <c r="F483" s="75"/>
    </row>
    <row r="484" spans="1:6" ht="25.5" hidden="1" customHeight="1" x14ac:dyDescent="0.25">
      <c r="A484" s="35"/>
      <c r="B484" s="35"/>
      <c r="C484" s="35"/>
      <c r="D484" s="35"/>
      <c r="E484" s="36"/>
      <c r="F484" s="75"/>
    </row>
    <row r="485" spans="1:6" ht="25.5" hidden="1" customHeight="1" x14ac:dyDescent="0.25">
      <c r="A485" s="35"/>
      <c r="B485" s="35"/>
      <c r="C485" s="35"/>
      <c r="D485" s="35"/>
      <c r="E485" s="36"/>
      <c r="F485" s="75"/>
    </row>
    <row r="486" spans="1:6" ht="25.5" hidden="1" customHeight="1" x14ac:dyDescent="0.25">
      <c r="A486" s="35"/>
      <c r="B486" s="35"/>
      <c r="C486" s="35"/>
      <c r="D486" s="35"/>
      <c r="E486" s="36"/>
      <c r="F486" s="75"/>
    </row>
    <row r="487" spans="1:6" ht="25.5" hidden="1" customHeight="1" x14ac:dyDescent="0.25">
      <c r="A487" s="35"/>
      <c r="B487" s="35"/>
      <c r="C487" s="35"/>
      <c r="D487" s="35"/>
      <c r="E487" s="37"/>
      <c r="F487" s="75"/>
    </row>
    <row r="488" spans="1:6" ht="25.5" hidden="1" customHeight="1" x14ac:dyDescent="0.25">
      <c r="A488" s="35"/>
      <c r="B488" s="35"/>
      <c r="C488" s="35"/>
      <c r="D488" s="35"/>
      <c r="E488" s="36"/>
      <c r="F488" s="75"/>
    </row>
    <row r="489" spans="1:6" ht="25.5" hidden="1" customHeight="1" x14ac:dyDescent="0.25">
      <c r="A489" s="35"/>
      <c r="B489" s="35"/>
      <c r="C489" s="35"/>
      <c r="D489" s="35"/>
      <c r="E489" s="36"/>
      <c r="F489" s="75"/>
    </row>
    <row r="490" spans="1:6" ht="25.5" hidden="1" customHeight="1" x14ac:dyDescent="0.25">
      <c r="A490" s="35"/>
      <c r="B490" s="35"/>
      <c r="C490" s="35"/>
      <c r="D490" s="35"/>
      <c r="E490" s="36"/>
      <c r="F490" s="75"/>
    </row>
    <row r="491" spans="1:6" ht="25.5" hidden="1" customHeight="1" x14ac:dyDescent="0.25">
      <c r="A491" s="35"/>
      <c r="B491" s="35"/>
      <c r="C491" s="35"/>
      <c r="D491" s="35"/>
      <c r="E491" s="37"/>
      <c r="F491" s="75"/>
    </row>
    <row r="492" spans="1:6" ht="25.5" hidden="1" customHeight="1" x14ac:dyDescent="0.25">
      <c r="A492" s="35"/>
      <c r="B492" s="35"/>
      <c r="C492" s="35"/>
      <c r="D492" s="35"/>
      <c r="E492" s="37"/>
      <c r="F492" s="75"/>
    </row>
    <row r="493" spans="1:6" ht="25.5" hidden="1" customHeight="1" x14ac:dyDescent="0.25">
      <c r="A493" s="35"/>
      <c r="B493" s="35"/>
      <c r="C493" s="35"/>
      <c r="D493" s="35"/>
      <c r="E493" s="36"/>
      <c r="F493" s="75"/>
    </row>
    <row r="494" spans="1:6" ht="25.5" hidden="1" customHeight="1" x14ac:dyDescent="0.25">
      <c r="A494" s="35"/>
      <c r="B494" s="35"/>
      <c r="C494" s="35"/>
      <c r="D494" s="35"/>
      <c r="E494" s="36"/>
      <c r="F494" s="75"/>
    </row>
    <row r="495" spans="1:6" ht="25.5" hidden="1" customHeight="1" x14ac:dyDescent="0.25">
      <c r="A495" s="35"/>
      <c r="B495" s="35"/>
      <c r="C495" s="35"/>
      <c r="D495" s="35"/>
      <c r="E495" s="36"/>
      <c r="F495" s="75"/>
    </row>
    <row r="496" spans="1:6" ht="25.5" hidden="1" customHeight="1" x14ac:dyDescent="0.25">
      <c r="A496" s="35"/>
      <c r="B496" s="35"/>
      <c r="C496" s="35"/>
      <c r="D496" s="35"/>
      <c r="E496" s="36"/>
      <c r="F496" s="75"/>
    </row>
    <row r="497" spans="1:6" ht="25.5" hidden="1" customHeight="1" x14ac:dyDescent="0.25">
      <c r="A497" s="35"/>
      <c r="B497" s="35"/>
      <c r="C497" s="35"/>
      <c r="D497" s="35"/>
      <c r="E497" s="36"/>
      <c r="F497" s="75"/>
    </row>
    <row r="498" spans="1:6" ht="25.5" hidden="1" customHeight="1" x14ac:dyDescent="0.25">
      <c r="A498" s="35"/>
      <c r="B498" s="35"/>
      <c r="C498" s="35"/>
      <c r="D498" s="35"/>
      <c r="E498" s="36"/>
      <c r="F498" s="75"/>
    </row>
    <row r="499" spans="1:6" ht="25.5" hidden="1" customHeight="1" x14ac:dyDescent="0.25">
      <c r="A499" s="35"/>
      <c r="B499" s="35"/>
      <c r="C499" s="35"/>
      <c r="D499" s="35"/>
      <c r="E499" s="36"/>
      <c r="F499" s="75"/>
    </row>
    <row r="500" spans="1:6" ht="25.5" hidden="1" customHeight="1" x14ac:dyDescent="0.25">
      <c r="A500" s="35"/>
      <c r="B500" s="35"/>
      <c r="C500" s="35"/>
      <c r="D500" s="35"/>
      <c r="E500" s="36"/>
      <c r="F500" s="75"/>
    </row>
    <row r="501" spans="1:6" ht="25.5" hidden="1" customHeight="1" x14ac:dyDescent="0.25">
      <c r="A501" s="35"/>
      <c r="B501" s="35"/>
      <c r="C501" s="35"/>
      <c r="D501" s="35"/>
      <c r="E501" s="37"/>
      <c r="F501" s="75"/>
    </row>
    <row r="502" spans="1:6" ht="25.5" hidden="1" customHeight="1" x14ac:dyDescent="0.25">
      <c r="A502" s="35"/>
      <c r="B502" s="35"/>
      <c r="C502" s="35"/>
      <c r="D502" s="35"/>
      <c r="E502" s="36"/>
      <c r="F502" s="75"/>
    </row>
    <row r="503" spans="1:6" ht="25.5" hidden="1" customHeight="1" x14ac:dyDescent="0.25">
      <c r="A503" s="35"/>
      <c r="B503" s="35"/>
      <c r="C503" s="35"/>
      <c r="D503" s="35"/>
      <c r="E503" s="36"/>
      <c r="F503" s="75"/>
    </row>
    <row r="504" spans="1:6" ht="25.5" hidden="1" customHeight="1" x14ac:dyDescent="0.25">
      <c r="A504" s="35"/>
      <c r="B504" s="35"/>
      <c r="C504" s="35"/>
      <c r="D504" s="35"/>
      <c r="E504" s="36"/>
      <c r="F504" s="75"/>
    </row>
    <row r="505" spans="1:6" ht="25.5" hidden="1" customHeight="1" x14ac:dyDescent="0.25">
      <c r="A505" s="35"/>
      <c r="B505" s="35"/>
      <c r="C505" s="35"/>
      <c r="D505" s="35"/>
      <c r="E505" s="36"/>
      <c r="F505" s="75"/>
    </row>
    <row r="506" spans="1:6" ht="25.5" hidden="1" customHeight="1" x14ac:dyDescent="0.25">
      <c r="A506" s="35"/>
      <c r="B506" s="35"/>
      <c r="C506" s="35"/>
      <c r="D506" s="35"/>
      <c r="E506" s="36"/>
      <c r="F506" s="75"/>
    </row>
    <row r="507" spans="1:6" ht="25.5" hidden="1" customHeight="1" x14ac:dyDescent="0.25">
      <c r="A507" s="35"/>
      <c r="B507" s="35"/>
      <c r="C507" s="35"/>
      <c r="D507" s="35"/>
      <c r="E507" s="36"/>
      <c r="F507" s="75"/>
    </row>
    <row r="508" spans="1:6" ht="25.5" hidden="1" customHeight="1" x14ac:dyDescent="0.25">
      <c r="A508" s="35"/>
      <c r="B508" s="35"/>
      <c r="C508" s="35"/>
      <c r="D508" s="35"/>
      <c r="E508" s="36"/>
      <c r="F508" s="75"/>
    </row>
    <row r="509" spans="1:6" ht="25.5" hidden="1" customHeight="1" x14ac:dyDescent="0.25">
      <c r="A509" s="35"/>
      <c r="B509" s="35"/>
      <c r="C509" s="35"/>
      <c r="D509" s="35"/>
      <c r="E509" s="36"/>
      <c r="F509" s="75"/>
    </row>
    <row r="510" spans="1:6" ht="25.5" hidden="1" customHeight="1" x14ac:dyDescent="0.25">
      <c r="A510" s="35"/>
      <c r="B510" s="35"/>
      <c r="C510" s="35"/>
      <c r="D510" s="35"/>
      <c r="E510" s="37"/>
      <c r="F510" s="75"/>
    </row>
    <row r="511" spans="1:6" ht="25.5" hidden="1" customHeight="1" x14ac:dyDescent="0.25">
      <c r="A511" s="35"/>
      <c r="B511" s="35"/>
      <c r="C511" s="35"/>
      <c r="D511" s="35"/>
      <c r="E511" s="36"/>
      <c r="F511" s="75"/>
    </row>
    <row r="512" spans="1:6" ht="25.5" hidden="1" customHeight="1" x14ac:dyDescent="0.25">
      <c r="A512" s="35"/>
      <c r="B512" s="35"/>
      <c r="C512" s="35"/>
      <c r="D512" s="35"/>
      <c r="E512" s="36"/>
      <c r="F512" s="75"/>
    </row>
    <row r="513" spans="1:6" ht="25.5" hidden="1" customHeight="1" x14ac:dyDescent="0.25">
      <c r="A513" s="35"/>
      <c r="B513" s="35"/>
      <c r="C513" s="35"/>
      <c r="D513" s="35"/>
      <c r="E513" s="37"/>
      <c r="F513" s="75"/>
    </row>
    <row r="514" spans="1:6" ht="25.5" hidden="1" customHeight="1" x14ac:dyDescent="0.25">
      <c r="A514" s="35"/>
      <c r="B514" s="35"/>
      <c r="C514" s="35"/>
      <c r="D514" s="35"/>
      <c r="E514" s="36"/>
      <c r="F514" s="75"/>
    </row>
    <row r="515" spans="1:6" ht="25.5" hidden="1" customHeight="1" x14ac:dyDescent="0.25">
      <c r="A515" s="35"/>
      <c r="B515" s="35"/>
      <c r="C515" s="35"/>
      <c r="D515" s="35"/>
      <c r="E515" s="36"/>
      <c r="F515" s="75"/>
    </row>
    <row r="516" spans="1:6" ht="25.5" hidden="1" customHeight="1" x14ac:dyDescent="0.25">
      <c r="A516" s="35"/>
      <c r="B516" s="35"/>
      <c r="C516" s="35"/>
      <c r="D516" s="35"/>
      <c r="E516" s="37"/>
      <c r="F516" s="75"/>
    </row>
    <row r="517" spans="1:6" ht="25.5" hidden="1" customHeight="1" x14ac:dyDescent="0.25">
      <c r="A517" s="35"/>
      <c r="B517" s="35"/>
      <c r="C517" s="35"/>
      <c r="D517" s="35"/>
      <c r="E517" s="36"/>
      <c r="F517" s="75"/>
    </row>
    <row r="518" spans="1:6" ht="25.5" hidden="1" customHeight="1" x14ac:dyDescent="0.25">
      <c r="A518" s="35"/>
      <c r="B518" s="35"/>
      <c r="C518" s="35"/>
      <c r="D518" s="35"/>
      <c r="E518" s="36"/>
      <c r="F518" s="75"/>
    </row>
    <row r="519" spans="1:6" ht="25.5" hidden="1" customHeight="1" x14ac:dyDescent="0.25">
      <c r="A519" s="35"/>
      <c r="B519" s="35"/>
      <c r="C519" s="35"/>
      <c r="D519" s="35"/>
      <c r="E519" s="37"/>
      <c r="F519" s="75"/>
    </row>
    <row r="520" spans="1:6" ht="25.5" hidden="1" customHeight="1" x14ac:dyDescent="0.25">
      <c r="A520" s="35"/>
      <c r="B520" s="35"/>
      <c r="C520" s="35"/>
      <c r="D520" s="35"/>
      <c r="E520" s="36"/>
    </row>
    <row r="521" spans="1:6" ht="25.5" hidden="1" customHeight="1" x14ac:dyDescent="0.25">
      <c r="A521" s="35"/>
      <c r="B521" s="35"/>
      <c r="C521" s="35"/>
      <c r="D521" s="35"/>
      <c r="E521" s="36"/>
    </row>
    <row r="522" spans="1:6" ht="25.5" hidden="1" customHeight="1" x14ac:dyDescent="0.25">
      <c r="A522" s="35"/>
      <c r="B522" s="35"/>
      <c r="C522" s="35"/>
      <c r="D522" s="35"/>
      <c r="E522" s="37"/>
    </row>
    <row r="523" spans="1:6" ht="25.5" hidden="1" customHeight="1" x14ac:dyDescent="0.25">
      <c r="A523" s="35"/>
      <c r="B523" s="35"/>
      <c r="C523" s="35"/>
      <c r="D523" s="35"/>
      <c r="E523" s="36"/>
    </row>
    <row r="524" spans="1:6" ht="15" customHeight="1" x14ac:dyDescent="0.25"/>
    <row r="525" spans="1:6" ht="15" customHeight="1" x14ac:dyDescent="0.25"/>
  </sheetData>
  <sheetProtection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000000000000004" header="0.31496062992125984" footer="0.27559055118110237"/>
  <pageSetup scale="80" orientation="portrait" r:id="rId1"/>
  <headerFooter>
    <oddFooter>&amp;L&amp;"-,Cursiva"&amp;10Ejercicio Fiscal 2018&amp;R&amp;10Página &amp;P de &amp;N&amp;K00+000-----&amp;11------------------</oddFooter>
  </headerFooter>
  <ignoredErrors>
    <ignoredError sqref="A6:E6 A8:E147 A7:D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4" workbookViewId="0">
      <selection activeCell="H5" sqref="H5"/>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764" t="s">
        <v>1731</v>
      </c>
      <c r="B1" s="765"/>
      <c r="C1" s="765"/>
      <c r="D1" s="765"/>
      <c r="E1" s="766"/>
      <c r="F1" s="177"/>
    </row>
    <row r="2" spans="1:7" s="170" customFormat="1" ht="27" customHeight="1" x14ac:dyDescent="0.25">
      <c r="A2" s="590" t="str">
        <f>'Objetivos PMD'!$B$3</f>
        <v>Municipio:  Municipio de Zapotlán el Grande, Jalisco.</v>
      </c>
      <c r="B2" s="591"/>
      <c r="C2" s="591"/>
      <c r="D2" s="591"/>
      <c r="E2" s="592"/>
      <c r="F2" s="233"/>
      <c r="G2" s="234"/>
    </row>
    <row r="3" spans="1:7" ht="41.25" customHeight="1" x14ac:dyDescent="0.25">
      <c r="A3" s="672" t="s">
        <v>1649</v>
      </c>
      <c r="B3" s="767"/>
      <c r="C3" s="673"/>
      <c r="D3" s="392" t="s">
        <v>1650</v>
      </c>
      <c r="E3" s="393" t="s">
        <v>1692</v>
      </c>
      <c r="F3" s="176"/>
    </row>
    <row r="4" spans="1:7" s="1" customFormat="1" ht="6" customHeight="1" x14ac:dyDescent="0.25">
      <c r="A4" s="394"/>
      <c r="B4" s="395"/>
      <c r="C4" s="395"/>
      <c r="D4" s="395"/>
      <c r="E4" s="396"/>
      <c r="F4" s="397"/>
    </row>
    <row r="5" spans="1:7" s="170" customFormat="1" ht="21" customHeight="1" x14ac:dyDescent="0.25">
      <c r="A5" s="398">
        <v>1</v>
      </c>
      <c r="B5" s="762" t="s">
        <v>1652</v>
      </c>
      <c r="C5" s="762"/>
      <c r="D5" s="762"/>
      <c r="E5" s="399">
        <f>SUM(E6:E8)</f>
        <v>17580565</v>
      </c>
    </row>
    <row r="6" spans="1:7" ht="20.100000000000001" customHeight="1" x14ac:dyDescent="0.25">
      <c r="A6" s="188"/>
      <c r="B6" s="184"/>
      <c r="C6" s="187">
        <v>1.1000000000000001</v>
      </c>
      <c r="D6" s="190" t="s">
        <v>1694</v>
      </c>
      <c r="E6" s="195">
        <v>0</v>
      </c>
    </row>
    <row r="7" spans="1:7" ht="20.100000000000001" customHeight="1" x14ac:dyDescent="0.25">
      <c r="A7" s="188"/>
      <c r="B7" s="184"/>
      <c r="C7" s="187">
        <v>1.2</v>
      </c>
      <c r="D7" s="190" t="s">
        <v>1695</v>
      </c>
      <c r="E7" s="195">
        <v>0</v>
      </c>
    </row>
    <row r="8" spans="1:7" ht="20.100000000000001" customHeight="1" x14ac:dyDescent="0.25">
      <c r="A8" s="188"/>
      <c r="B8" s="184"/>
      <c r="C8" s="187">
        <v>1.3</v>
      </c>
      <c r="D8" s="191" t="s">
        <v>1696</v>
      </c>
      <c r="E8" s="195">
        <f>17460000+120565</f>
        <v>17580565</v>
      </c>
    </row>
    <row r="9" spans="1:7" s="170" customFormat="1" ht="21" customHeight="1" x14ac:dyDescent="0.25">
      <c r="A9" s="400">
        <v>2</v>
      </c>
      <c r="B9" s="763" t="s">
        <v>1654</v>
      </c>
      <c r="C9" s="763"/>
      <c r="D9" s="763"/>
      <c r="E9" s="401">
        <f>SUM(E10:E16)</f>
        <v>176957829.86000001</v>
      </c>
    </row>
    <row r="10" spans="1:7" ht="20.100000000000001" customHeight="1" x14ac:dyDescent="0.25">
      <c r="A10" s="189"/>
      <c r="B10" s="186"/>
      <c r="C10" s="185">
        <v>2.1</v>
      </c>
      <c r="D10" s="192" t="s">
        <v>1697</v>
      </c>
      <c r="E10" s="195">
        <v>140855240</v>
      </c>
    </row>
    <row r="11" spans="1:7" ht="20.100000000000001" customHeight="1" x14ac:dyDescent="0.25">
      <c r="A11" s="189"/>
      <c r="B11" s="186"/>
      <c r="C11" s="185">
        <v>2.2000000000000002</v>
      </c>
      <c r="D11" s="193" t="s">
        <v>1698</v>
      </c>
      <c r="E11" s="195">
        <v>0</v>
      </c>
    </row>
    <row r="12" spans="1:7" ht="20.100000000000001" customHeight="1" x14ac:dyDescent="0.25">
      <c r="A12" s="189"/>
      <c r="B12" s="186"/>
      <c r="C12" s="185">
        <v>2.2999999999999998</v>
      </c>
      <c r="D12" s="194" t="s">
        <v>1699</v>
      </c>
      <c r="E12" s="195">
        <v>0</v>
      </c>
    </row>
    <row r="13" spans="1:7" ht="20.100000000000001" customHeight="1" x14ac:dyDescent="0.25">
      <c r="A13" s="189"/>
      <c r="B13" s="186"/>
      <c r="C13" s="185">
        <v>2.4</v>
      </c>
      <c r="D13" s="194" t="s">
        <v>1700</v>
      </c>
      <c r="E13" s="195">
        <v>36102589.859999999</v>
      </c>
    </row>
    <row r="14" spans="1:7" ht="20.100000000000001" customHeight="1" x14ac:dyDescent="0.25">
      <c r="A14" s="189"/>
      <c r="B14" s="186"/>
      <c r="C14" s="185">
        <v>2.5</v>
      </c>
      <c r="D14" s="194" t="s">
        <v>1701</v>
      </c>
      <c r="E14" s="195">
        <v>0</v>
      </c>
    </row>
    <row r="15" spans="1:7" ht="20.100000000000001" customHeight="1" x14ac:dyDescent="0.25">
      <c r="A15" s="189"/>
      <c r="B15" s="186"/>
      <c r="C15" s="185">
        <v>2.6</v>
      </c>
      <c r="D15" s="194" t="s">
        <v>1702</v>
      </c>
      <c r="E15" s="195">
        <v>0</v>
      </c>
    </row>
    <row r="16" spans="1:7" ht="20.100000000000001" customHeight="1" x14ac:dyDescent="0.25">
      <c r="A16" s="189"/>
      <c r="B16" s="186"/>
      <c r="C16" s="185">
        <v>2.7</v>
      </c>
      <c r="D16" s="194" t="s">
        <v>1703</v>
      </c>
      <c r="E16" s="195">
        <v>0</v>
      </c>
    </row>
    <row r="17" spans="1:5" s="170" customFormat="1" ht="21" customHeight="1" x14ac:dyDescent="0.25">
      <c r="A17" s="400">
        <v>3</v>
      </c>
      <c r="B17" s="763" t="s">
        <v>1657</v>
      </c>
      <c r="C17" s="763"/>
      <c r="D17" s="763"/>
      <c r="E17" s="401">
        <f>SUM(E18:E20)</f>
        <v>153838651.82999998</v>
      </c>
    </row>
    <row r="18" spans="1:5" ht="20.100000000000001" customHeight="1" x14ac:dyDescent="0.25">
      <c r="A18" s="189"/>
      <c r="B18" s="186"/>
      <c r="C18" s="185">
        <v>3.1</v>
      </c>
      <c r="D18" s="194" t="s">
        <v>1704</v>
      </c>
      <c r="E18" s="195">
        <v>69895920</v>
      </c>
    </row>
    <row r="19" spans="1:5" ht="20.100000000000001" customHeight="1" x14ac:dyDescent="0.25">
      <c r="A19" s="189"/>
      <c r="B19" s="186"/>
      <c r="C19" s="185">
        <v>3.2</v>
      </c>
      <c r="D19" s="194" t="s">
        <v>1705</v>
      </c>
      <c r="E19" s="195">
        <f>105723817.83-21781086</f>
        <v>83942731.829999998</v>
      </c>
    </row>
    <row r="20" spans="1:5" ht="20.100000000000001" customHeight="1" x14ac:dyDescent="0.25">
      <c r="A20" s="189"/>
      <c r="B20" s="186"/>
      <c r="C20" s="185">
        <v>3.3</v>
      </c>
      <c r="D20" s="194" t="s">
        <v>1706</v>
      </c>
      <c r="E20" s="195">
        <v>0</v>
      </c>
    </row>
    <row r="21" spans="1:5" s="170" customFormat="1" ht="21" customHeight="1" x14ac:dyDescent="0.25">
      <c r="A21" s="400">
        <v>4</v>
      </c>
      <c r="B21" s="763" t="s">
        <v>1678</v>
      </c>
      <c r="C21" s="763"/>
      <c r="D21" s="763"/>
      <c r="E21" s="401">
        <f>SUM(E22:E23)</f>
        <v>0</v>
      </c>
    </row>
    <row r="22" spans="1:5" ht="20.100000000000001" customHeight="1" x14ac:dyDescent="0.25">
      <c r="A22" s="188"/>
      <c r="B22" s="184"/>
      <c r="C22" s="185">
        <v>4.0999999999999996</v>
      </c>
      <c r="D22" s="194" t="s">
        <v>1707</v>
      </c>
      <c r="E22" s="195">
        <v>0</v>
      </c>
    </row>
    <row r="23" spans="1:5" ht="20.100000000000001" customHeight="1" x14ac:dyDescent="0.25">
      <c r="A23" s="188"/>
      <c r="B23" s="184"/>
      <c r="C23" s="185">
        <v>4.2</v>
      </c>
      <c r="D23" s="194" t="s">
        <v>1708</v>
      </c>
      <c r="E23" s="195">
        <v>0</v>
      </c>
    </row>
    <row r="24" spans="1:5" s="170" customFormat="1" ht="21" customHeight="1" x14ac:dyDescent="0.25">
      <c r="A24" s="400">
        <v>5</v>
      </c>
      <c r="B24" s="763" t="s">
        <v>1679</v>
      </c>
      <c r="C24" s="763"/>
      <c r="D24" s="763"/>
      <c r="E24" s="401">
        <f>SUM(E25:E26)</f>
        <v>21781086</v>
      </c>
    </row>
    <row r="25" spans="1:5" ht="20.100000000000001" customHeight="1" x14ac:dyDescent="0.25">
      <c r="A25" s="188"/>
      <c r="B25" s="184"/>
      <c r="C25" s="185">
        <v>5.0999999999999996</v>
      </c>
      <c r="D25" s="194" t="s">
        <v>1682</v>
      </c>
      <c r="E25" s="195">
        <v>6252500</v>
      </c>
    </row>
    <row r="26" spans="1:5" ht="20.100000000000001" customHeight="1" x14ac:dyDescent="0.25">
      <c r="A26" s="188"/>
      <c r="B26" s="184"/>
      <c r="C26" s="185">
        <v>5.2</v>
      </c>
      <c r="D26" s="194" t="s">
        <v>1709</v>
      </c>
      <c r="E26" s="195">
        <v>15528586</v>
      </c>
    </row>
    <row r="27" spans="1:5" ht="5.25" customHeight="1" x14ac:dyDescent="0.25">
      <c r="A27" s="188"/>
      <c r="B27" s="184"/>
      <c r="C27" s="403"/>
      <c r="D27" s="404"/>
      <c r="E27" s="195"/>
    </row>
    <row r="28" spans="1:5" s="170" customFormat="1" ht="28.5" customHeight="1" x14ac:dyDescent="0.25">
      <c r="A28" s="759" t="s">
        <v>1693</v>
      </c>
      <c r="B28" s="760"/>
      <c r="C28" s="760"/>
      <c r="D28" s="761"/>
      <c r="E28" s="402">
        <f>SUM(E5+E9+E17+E21+E24)</f>
        <v>370158132.69</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r:id="rId1"/>
  <headerFooter>
    <oddFooter>&amp;L&amp;"-,Cursiva"&amp;10Ejercicio Fiscal 2018&amp;R&amp;10Página &amp;P de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768" t="s">
        <v>1315</v>
      </c>
      <c r="B1" s="769"/>
      <c r="C1" s="769"/>
      <c r="D1" s="769"/>
      <c r="E1" s="770"/>
    </row>
    <row r="2" spans="1:5" x14ac:dyDescent="0.25">
      <c r="A2" s="419" t="s">
        <v>4</v>
      </c>
      <c r="B2" s="420" t="s">
        <v>769</v>
      </c>
      <c r="C2" s="420" t="s">
        <v>770</v>
      </c>
      <c r="D2" s="421" t="s">
        <v>34</v>
      </c>
      <c r="E2" s="422" t="s">
        <v>771</v>
      </c>
    </row>
    <row r="3" spans="1:5" ht="60" x14ac:dyDescent="0.25">
      <c r="A3" s="423">
        <v>1</v>
      </c>
      <c r="B3" s="47">
        <v>0</v>
      </c>
      <c r="C3" s="35">
        <v>0</v>
      </c>
      <c r="D3" s="37" t="s">
        <v>1048</v>
      </c>
      <c r="E3" s="424" t="s">
        <v>1049</v>
      </c>
    </row>
    <row r="4" spans="1:5" ht="30" x14ac:dyDescent="0.25">
      <c r="A4" s="423">
        <v>1</v>
      </c>
      <c r="B4" s="47">
        <v>1</v>
      </c>
      <c r="C4" s="35">
        <v>0</v>
      </c>
      <c r="D4" s="36" t="s">
        <v>1050</v>
      </c>
      <c r="E4" s="425" t="s">
        <v>1051</v>
      </c>
    </row>
    <row r="5" spans="1:5" ht="30" x14ac:dyDescent="0.25">
      <c r="A5" s="423">
        <v>1</v>
      </c>
      <c r="B5" s="47">
        <v>1</v>
      </c>
      <c r="C5" s="35">
        <v>1</v>
      </c>
      <c r="D5" s="36" t="s">
        <v>1052</v>
      </c>
      <c r="E5" s="425" t="s">
        <v>1053</v>
      </c>
    </row>
    <row r="6" spans="1:5" x14ac:dyDescent="0.25">
      <c r="A6" s="423">
        <v>1</v>
      </c>
      <c r="B6" s="47">
        <v>1</v>
      </c>
      <c r="C6" s="35">
        <v>2</v>
      </c>
      <c r="D6" s="36" t="s">
        <v>1054</v>
      </c>
      <c r="E6" s="425" t="s">
        <v>1055</v>
      </c>
    </row>
    <row r="7" spans="1:5" ht="120" x14ac:dyDescent="0.25">
      <c r="A7" s="423">
        <v>1</v>
      </c>
      <c r="B7" s="47">
        <v>2</v>
      </c>
      <c r="C7" s="35">
        <v>0</v>
      </c>
      <c r="D7" s="36" t="s">
        <v>1056</v>
      </c>
      <c r="E7" s="425" t="s">
        <v>1057</v>
      </c>
    </row>
    <row r="8" spans="1:5" ht="30" x14ac:dyDescent="0.25">
      <c r="A8" s="423">
        <v>1</v>
      </c>
      <c r="B8" s="47">
        <v>2</v>
      </c>
      <c r="C8" s="35">
        <v>1</v>
      </c>
      <c r="D8" s="36" t="s">
        <v>1058</v>
      </c>
      <c r="E8" s="425" t="s">
        <v>1059</v>
      </c>
    </row>
    <row r="9" spans="1:5" x14ac:dyDescent="0.25">
      <c r="A9" s="423">
        <v>1</v>
      </c>
      <c r="B9" s="47">
        <v>2</v>
      </c>
      <c r="C9" s="35">
        <v>2</v>
      </c>
      <c r="D9" s="36" t="s">
        <v>1060</v>
      </c>
      <c r="E9" s="425" t="s">
        <v>1061</v>
      </c>
    </row>
    <row r="10" spans="1:5" ht="45" x14ac:dyDescent="0.25">
      <c r="A10" s="423">
        <v>1</v>
      </c>
      <c r="B10" s="47">
        <v>2</v>
      </c>
      <c r="C10" s="35">
        <v>3</v>
      </c>
      <c r="D10" s="36" t="s">
        <v>1062</v>
      </c>
      <c r="E10" s="425" t="s">
        <v>1063</v>
      </c>
    </row>
    <row r="11" spans="1:5" ht="45" x14ac:dyDescent="0.25">
      <c r="A11" s="423">
        <v>1</v>
      </c>
      <c r="B11" s="47">
        <v>2</v>
      </c>
      <c r="C11" s="35">
        <v>4</v>
      </c>
      <c r="D11" s="36" t="s">
        <v>1064</v>
      </c>
      <c r="E11" s="425" t="s">
        <v>1065</v>
      </c>
    </row>
    <row r="12" spans="1:5" ht="30" x14ac:dyDescent="0.25">
      <c r="A12" s="423">
        <v>1</v>
      </c>
      <c r="B12" s="47">
        <v>3</v>
      </c>
      <c r="C12" s="35">
        <v>0</v>
      </c>
      <c r="D12" s="426" t="s">
        <v>1066</v>
      </c>
      <c r="E12" s="425" t="s">
        <v>1067</v>
      </c>
    </row>
    <row r="13" spans="1:5" ht="30" x14ac:dyDescent="0.25">
      <c r="A13" s="423">
        <v>1</v>
      </c>
      <c r="B13" s="47">
        <v>3</v>
      </c>
      <c r="C13" s="35">
        <v>1</v>
      </c>
      <c r="D13" s="427" t="s">
        <v>1068</v>
      </c>
      <c r="E13" s="425" t="s">
        <v>1069</v>
      </c>
    </row>
    <row r="14" spans="1:5" ht="30" x14ac:dyDescent="0.25">
      <c r="A14" s="423">
        <v>1</v>
      </c>
      <c r="B14" s="47">
        <v>3</v>
      </c>
      <c r="C14" s="35">
        <v>2</v>
      </c>
      <c r="D14" s="427" t="s">
        <v>1070</v>
      </c>
      <c r="E14" s="425" t="s">
        <v>1071</v>
      </c>
    </row>
    <row r="15" spans="1:5" ht="25.5" x14ac:dyDescent="0.25">
      <c r="A15" s="423">
        <v>1</v>
      </c>
      <c r="B15" s="47">
        <v>3</v>
      </c>
      <c r="C15" s="35">
        <v>3</v>
      </c>
      <c r="D15" s="427" t="s">
        <v>1072</v>
      </c>
      <c r="E15" s="425" t="s">
        <v>1073</v>
      </c>
    </row>
    <row r="16" spans="1:5" x14ac:dyDescent="0.25">
      <c r="A16" s="423">
        <v>1</v>
      </c>
      <c r="B16" s="47">
        <v>3</v>
      </c>
      <c r="C16" s="35">
        <v>4</v>
      </c>
      <c r="D16" s="427" t="s">
        <v>1074</v>
      </c>
      <c r="E16" s="425" t="s">
        <v>1075</v>
      </c>
    </row>
    <row r="17" spans="1:5" ht="30" x14ac:dyDescent="0.25">
      <c r="A17" s="423">
        <v>1</v>
      </c>
      <c r="B17" s="47">
        <v>3</v>
      </c>
      <c r="C17" s="35">
        <v>5</v>
      </c>
      <c r="D17" s="427" t="s">
        <v>1076</v>
      </c>
      <c r="E17" s="425" t="s">
        <v>1077</v>
      </c>
    </row>
    <row r="18" spans="1:5" ht="30" x14ac:dyDescent="0.25">
      <c r="A18" s="423">
        <v>1</v>
      </c>
      <c r="B18" s="47">
        <v>3</v>
      </c>
      <c r="C18" s="35">
        <v>6</v>
      </c>
      <c r="D18" s="427" t="s">
        <v>1078</v>
      </c>
      <c r="E18" s="425" t="s">
        <v>1079</v>
      </c>
    </row>
    <row r="19" spans="1:5" x14ac:dyDescent="0.25">
      <c r="A19" s="423">
        <v>1</v>
      </c>
      <c r="B19" s="47">
        <v>3</v>
      </c>
      <c r="C19" s="35">
        <v>7</v>
      </c>
      <c r="D19" s="427" t="s">
        <v>1080</v>
      </c>
      <c r="E19" s="425" t="s">
        <v>1081</v>
      </c>
    </row>
    <row r="20" spans="1:5" x14ac:dyDescent="0.25">
      <c r="A20" s="423">
        <v>1</v>
      </c>
      <c r="B20" s="47">
        <v>3</v>
      </c>
      <c r="C20" s="35">
        <v>8</v>
      </c>
      <c r="D20" s="427" t="s">
        <v>1082</v>
      </c>
      <c r="E20" s="425" t="s">
        <v>1083</v>
      </c>
    </row>
    <row r="21" spans="1:5" ht="30" x14ac:dyDescent="0.25">
      <c r="A21" s="423">
        <v>1</v>
      </c>
      <c r="B21" s="47">
        <v>3</v>
      </c>
      <c r="C21" s="35">
        <v>9</v>
      </c>
      <c r="D21" s="427" t="s">
        <v>179</v>
      </c>
      <c r="E21" s="425" t="s">
        <v>1084</v>
      </c>
    </row>
    <row r="22" spans="1:5" ht="30" x14ac:dyDescent="0.25">
      <c r="A22" s="423">
        <v>1</v>
      </c>
      <c r="B22" s="47">
        <v>4</v>
      </c>
      <c r="C22" s="35">
        <v>0</v>
      </c>
      <c r="D22" s="36" t="s">
        <v>1085</v>
      </c>
      <c r="E22" s="425" t="s">
        <v>1086</v>
      </c>
    </row>
    <row r="23" spans="1:5" ht="30" x14ac:dyDescent="0.25">
      <c r="A23" s="423">
        <v>1</v>
      </c>
      <c r="B23" s="47">
        <v>4</v>
      </c>
      <c r="C23" s="35">
        <v>1</v>
      </c>
      <c r="D23" s="36" t="s">
        <v>1087</v>
      </c>
      <c r="E23" s="425" t="s">
        <v>1088</v>
      </c>
    </row>
    <row r="24" spans="1:5" ht="30" x14ac:dyDescent="0.25">
      <c r="A24" s="423">
        <v>1</v>
      </c>
      <c r="B24" s="47">
        <v>5</v>
      </c>
      <c r="C24" s="35">
        <v>0</v>
      </c>
      <c r="D24" s="36" t="s">
        <v>1089</v>
      </c>
      <c r="E24" s="425" t="s">
        <v>1090</v>
      </c>
    </row>
    <row r="25" spans="1:5" ht="45" x14ac:dyDescent="0.25">
      <c r="A25" s="423">
        <v>1</v>
      </c>
      <c r="B25" s="47">
        <v>5</v>
      </c>
      <c r="C25" s="35">
        <v>1</v>
      </c>
      <c r="D25" s="36" t="s">
        <v>1091</v>
      </c>
      <c r="E25" s="425" t="s">
        <v>1092</v>
      </c>
    </row>
    <row r="26" spans="1:5" ht="60" x14ac:dyDescent="0.25">
      <c r="A26" s="423">
        <v>1</v>
      </c>
      <c r="B26" s="47">
        <v>5</v>
      </c>
      <c r="C26" s="35">
        <v>2</v>
      </c>
      <c r="D26" s="36" t="s">
        <v>1093</v>
      </c>
      <c r="E26" s="425" t="s">
        <v>1094</v>
      </c>
    </row>
    <row r="27" spans="1:5" ht="30" x14ac:dyDescent="0.25">
      <c r="A27" s="423">
        <v>1</v>
      </c>
      <c r="B27" s="47">
        <v>6</v>
      </c>
      <c r="C27" s="35">
        <v>0</v>
      </c>
      <c r="D27" s="36" t="s">
        <v>1095</v>
      </c>
      <c r="E27" s="425" t="s">
        <v>1096</v>
      </c>
    </row>
    <row r="28" spans="1:5" x14ac:dyDescent="0.25">
      <c r="A28" s="423">
        <v>1</v>
      </c>
      <c r="B28" s="47">
        <v>6</v>
      </c>
      <c r="C28" s="35">
        <v>1</v>
      </c>
      <c r="D28" s="36" t="s">
        <v>1097</v>
      </c>
      <c r="E28" s="425" t="s">
        <v>1098</v>
      </c>
    </row>
    <row r="29" spans="1:5" x14ac:dyDescent="0.25">
      <c r="A29" s="423">
        <v>1</v>
      </c>
      <c r="B29" s="47">
        <v>6</v>
      </c>
      <c r="C29" s="35">
        <v>2</v>
      </c>
      <c r="D29" s="36" t="s">
        <v>1099</v>
      </c>
      <c r="E29" s="425" t="s">
        <v>1100</v>
      </c>
    </row>
    <row r="30" spans="1:5" ht="38.25" x14ac:dyDescent="0.25">
      <c r="A30" s="423">
        <v>1</v>
      </c>
      <c r="B30" s="47">
        <v>6</v>
      </c>
      <c r="C30" s="35">
        <v>3</v>
      </c>
      <c r="D30" s="36" t="s">
        <v>1101</v>
      </c>
      <c r="E30" s="425" t="s">
        <v>1102</v>
      </c>
    </row>
    <row r="31" spans="1:5" ht="75" x14ac:dyDescent="0.25">
      <c r="A31" s="423">
        <v>1</v>
      </c>
      <c r="B31" s="47">
        <v>7</v>
      </c>
      <c r="C31" s="35">
        <v>0</v>
      </c>
      <c r="D31" s="36" t="s">
        <v>1103</v>
      </c>
      <c r="E31" s="425" t="s">
        <v>1104</v>
      </c>
    </row>
    <row r="32" spans="1:5" ht="30" x14ac:dyDescent="0.25">
      <c r="A32" s="423">
        <v>1</v>
      </c>
      <c r="B32" s="47">
        <v>7</v>
      </c>
      <c r="C32" s="35">
        <v>1</v>
      </c>
      <c r="D32" s="36" t="s">
        <v>1105</v>
      </c>
      <c r="E32" s="425" t="s">
        <v>1106</v>
      </c>
    </row>
    <row r="33" spans="1:5" ht="30" x14ac:dyDescent="0.25">
      <c r="A33" s="423">
        <v>1</v>
      </c>
      <c r="B33" s="47">
        <v>7</v>
      </c>
      <c r="C33" s="35">
        <v>2</v>
      </c>
      <c r="D33" s="36" t="s">
        <v>1107</v>
      </c>
      <c r="E33" s="425" t="s">
        <v>1108</v>
      </c>
    </row>
    <row r="34" spans="1:5" ht="30" x14ac:dyDescent="0.25">
      <c r="A34" s="423">
        <v>1</v>
      </c>
      <c r="B34" s="47">
        <v>7</v>
      </c>
      <c r="C34" s="35">
        <v>3</v>
      </c>
      <c r="D34" s="36" t="s">
        <v>1109</v>
      </c>
      <c r="E34" s="425" t="s">
        <v>1110</v>
      </c>
    </row>
    <row r="35" spans="1:5" ht="25.5" x14ac:dyDescent="0.25">
      <c r="A35" s="423">
        <v>1</v>
      </c>
      <c r="B35" s="47">
        <v>7</v>
      </c>
      <c r="C35" s="35">
        <v>4</v>
      </c>
      <c r="D35" s="36" t="s">
        <v>1111</v>
      </c>
      <c r="E35" s="425" t="s">
        <v>1112</v>
      </c>
    </row>
    <row r="36" spans="1:5" ht="71.25" customHeight="1" x14ac:dyDescent="0.25">
      <c r="A36" s="423">
        <v>1</v>
      </c>
      <c r="B36" s="47">
        <v>8</v>
      </c>
      <c r="C36" s="35">
        <v>0</v>
      </c>
      <c r="D36" s="36" t="s">
        <v>521</v>
      </c>
      <c r="E36" s="425" t="s">
        <v>1113</v>
      </c>
    </row>
    <row r="37" spans="1:5" ht="60" x14ac:dyDescent="0.25">
      <c r="A37" s="423">
        <v>1</v>
      </c>
      <c r="B37" s="47">
        <v>8</v>
      </c>
      <c r="C37" s="35">
        <v>1</v>
      </c>
      <c r="D37" s="36" t="s">
        <v>1114</v>
      </c>
      <c r="E37" s="425" t="s">
        <v>1115</v>
      </c>
    </row>
    <row r="38" spans="1:5" x14ac:dyDescent="0.25">
      <c r="A38" s="423">
        <v>1</v>
      </c>
      <c r="B38" s="47">
        <v>8</v>
      </c>
      <c r="C38" s="35">
        <v>2</v>
      </c>
      <c r="D38" s="36" t="s">
        <v>1116</v>
      </c>
      <c r="E38" s="425" t="s">
        <v>1117</v>
      </c>
    </row>
    <row r="39" spans="1:5" ht="30" x14ac:dyDescent="0.25">
      <c r="A39" s="423">
        <v>1</v>
      </c>
      <c r="B39" s="47">
        <v>8</v>
      </c>
      <c r="C39" s="35">
        <v>3</v>
      </c>
      <c r="D39" s="36" t="s">
        <v>1118</v>
      </c>
      <c r="E39" s="425" t="s">
        <v>1119</v>
      </c>
    </row>
    <row r="40" spans="1:5" ht="30" x14ac:dyDescent="0.25">
      <c r="A40" s="423">
        <v>1</v>
      </c>
      <c r="B40" s="47">
        <v>8</v>
      </c>
      <c r="C40" s="35">
        <v>4</v>
      </c>
      <c r="D40" s="36" t="s">
        <v>1120</v>
      </c>
      <c r="E40" s="425" t="s">
        <v>1121</v>
      </c>
    </row>
    <row r="41" spans="1:5" x14ac:dyDescent="0.25">
      <c r="A41" s="423">
        <v>1</v>
      </c>
      <c r="B41" s="47">
        <v>8</v>
      </c>
      <c r="C41" s="35">
        <v>5</v>
      </c>
      <c r="D41" s="36" t="s">
        <v>179</v>
      </c>
      <c r="E41" s="425" t="s">
        <v>1122</v>
      </c>
    </row>
    <row r="42" spans="1:5" ht="45" x14ac:dyDescent="0.25">
      <c r="A42" s="423">
        <v>2</v>
      </c>
      <c r="B42" s="47">
        <v>0</v>
      </c>
      <c r="C42" s="35">
        <v>0</v>
      </c>
      <c r="D42" s="37" t="s">
        <v>1123</v>
      </c>
      <c r="E42" s="424" t="s">
        <v>1124</v>
      </c>
    </row>
    <row r="43" spans="1:5" ht="75" x14ac:dyDescent="0.25">
      <c r="A43" s="423">
        <v>2</v>
      </c>
      <c r="B43" s="47">
        <v>2</v>
      </c>
      <c r="C43" s="35">
        <v>6</v>
      </c>
      <c r="D43" s="36" t="s">
        <v>1125</v>
      </c>
      <c r="E43" s="425" t="s">
        <v>1126</v>
      </c>
    </row>
    <row r="44" spans="1:5" ht="45" x14ac:dyDescent="0.25">
      <c r="A44" s="423">
        <v>2</v>
      </c>
      <c r="B44" s="47">
        <v>2</v>
      </c>
      <c r="C44" s="35">
        <v>7</v>
      </c>
      <c r="D44" s="36" t="s">
        <v>1127</v>
      </c>
      <c r="E44" s="425" t="s">
        <v>1128</v>
      </c>
    </row>
    <row r="45" spans="1:5" ht="75" x14ac:dyDescent="0.25">
      <c r="A45" s="423">
        <v>2</v>
      </c>
      <c r="B45" s="47">
        <v>3</v>
      </c>
      <c r="C45" s="35">
        <v>0</v>
      </c>
      <c r="D45" s="36" t="s">
        <v>1129</v>
      </c>
      <c r="E45" s="425" t="s">
        <v>1130</v>
      </c>
    </row>
    <row r="46" spans="1:5" ht="45" x14ac:dyDescent="0.25">
      <c r="A46" s="423">
        <v>2</v>
      </c>
      <c r="B46" s="47">
        <v>3</v>
      </c>
      <c r="C46" s="35">
        <v>1</v>
      </c>
      <c r="D46" s="36" t="s">
        <v>1131</v>
      </c>
      <c r="E46" s="425" t="s">
        <v>1132</v>
      </c>
    </row>
    <row r="47" spans="1:5" ht="30" x14ac:dyDescent="0.25">
      <c r="A47" s="423">
        <v>2</v>
      </c>
      <c r="B47" s="47">
        <v>3</v>
      </c>
      <c r="C47" s="35">
        <v>2</v>
      </c>
      <c r="D47" s="36" t="s">
        <v>1133</v>
      </c>
      <c r="E47" s="425" t="s">
        <v>1134</v>
      </c>
    </row>
    <row r="48" spans="1:5" ht="30" x14ac:dyDescent="0.25">
      <c r="A48" s="423">
        <v>2</v>
      </c>
      <c r="B48" s="47">
        <v>3</v>
      </c>
      <c r="C48" s="35">
        <v>3</v>
      </c>
      <c r="D48" s="36" t="s">
        <v>1135</v>
      </c>
      <c r="E48" s="425" t="s">
        <v>1136</v>
      </c>
    </row>
    <row r="49" spans="1:5" ht="60" x14ac:dyDescent="0.25">
      <c r="A49" s="423">
        <v>2</v>
      </c>
      <c r="B49" s="47">
        <v>3</v>
      </c>
      <c r="C49" s="35">
        <v>4</v>
      </c>
      <c r="D49" s="36" t="s">
        <v>1137</v>
      </c>
      <c r="E49" s="425" t="s">
        <v>1138</v>
      </c>
    </row>
    <row r="50" spans="1:5" ht="45" x14ac:dyDescent="0.25">
      <c r="A50" s="423">
        <v>2</v>
      </c>
      <c r="B50" s="47">
        <v>3</v>
      </c>
      <c r="C50" s="35">
        <v>5</v>
      </c>
      <c r="D50" s="36" t="s">
        <v>1139</v>
      </c>
      <c r="E50" s="425" t="s">
        <v>1140</v>
      </c>
    </row>
    <row r="51" spans="1:5" ht="30" x14ac:dyDescent="0.25">
      <c r="A51" s="423">
        <v>2</v>
      </c>
      <c r="B51" s="47">
        <v>4</v>
      </c>
      <c r="C51" s="35">
        <v>0</v>
      </c>
      <c r="D51" s="36" t="s">
        <v>1141</v>
      </c>
      <c r="E51" s="425" t="s">
        <v>1142</v>
      </c>
    </row>
    <row r="52" spans="1:5" ht="75" hidden="1" x14ac:dyDescent="0.25">
      <c r="A52" s="423">
        <v>2</v>
      </c>
      <c r="B52" s="47">
        <v>4</v>
      </c>
      <c r="C52" s="35">
        <v>1</v>
      </c>
      <c r="D52" s="36" t="s">
        <v>1143</v>
      </c>
      <c r="E52" s="425" t="s">
        <v>1144</v>
      </c>
    </row>
    <row r="53" spans="1:5" ht="60" hidden="1" x14ac:dyDescent="0.25">
      <c r="A53" s="423">
        <v>2</v>
      </c>
      <c r="B53" s="47">
        <v>4</v>
      </c>
      <c r="C53" s="35">
        <v>2</v>
      </c>
      <c r="D53" s="36" t="s">
        <v>1145</v>
      </c>
      <c r="E53" s="425" t="s">
        <v>1146</v>
      </c>
    </row>
    <row r="54" spans="1:5" ht="30" hidden="1" x14ac:dyDescent="0.25">
      <c r="A54" s="423">
        <v>2</v>
      </c>
      <c r="B54" s="47">
        <v>4</v>
      </c>
      <c r="C54" s="35">
        <v>3</v>
      </c>
      <c r="D54" s="36" t="s">
        <v>1147</v>
      </c>
      <c r="E54" s="425" t="s">
        <v>1148</v>
      </c>
    </row>
    <row r="55" spans="1:5" ht="30" hidden="1" x14ac:dyDescent="0.25">
      <c r="A55" s="423">
        <v>2</v>
      </c>
      <c r="B55" s="47">
        <v>4</v>
      </c>
      <c r="C55" s="35">
        <v>4</v>
      </c>
      <c r="D55" s="36" t="s">
        <v>1149</v>
      </c>
      <c r="E55" s="425" t="s">
        <v>1150</v>
      </c>
    </row>
    <row r="56" spans="1:5" ht="45" x14ac:dyDescent="0.25">
      <c r="A56" s="423">
        <v>2</v>
      </c>
      <c r="B56" s="47">
        <v>5</v>
      </c>
      <c r="C56" s="35">
        <v>0</v>
      </c>
      <c r="D56" s="36" t="s">
        <v>1151</v>
      </c>
      <c r="E56" s="425" t="s">
        <v>1152</v>
      </c>
    </row>
    <row r="57" spans="1:5" ht="30" x14ac:dyDescent="0.25">
      <c r="A57" s="423">
        <v>2</v>
      </c>
      <c r="B57" s="47">
        <v>5</v>
      </c>
      <c r="C57" s="35">
        <v>1</v>
      </c>
      <c r="D57" s="36" t="s">
        <v>1153</v>
      </c>
      <c r="E57" s="425" t="s">
        <v>1154</v>
      </c>
    </row>
    <row r="58" spans="1:5" ht="30" hidden="1" x14ac:dyDescent="0.25">
      <c r="A58" s="423">
        <v>2</v>
      </c>
      <c r="B58" s="47">
        <v>5</v>
      </c>
      <c r="C58" s="35">
        <v>2</v>
      </c>
      <c r="D58" s="36" t="s">
        <v>1155</v>
      </c>
      <c r="E58" s="425" t="s">
        <v>1156</v>
      </c>
    </row>
    <row r="59" spans="1:5" ht="30" hidden="1" x14ac:dyDescent="0.25">
      <c r="A59" s="423">
        <v>2</v>
      </c>
      <c r="B59" s="47">
        <v>5</v>
      </c>
      <c r="C59" s="35">
        <v>3</v>
      </c>
      <c r="D59" s="36" t="s">
        <v>1157</v>
      </c>
      <c r="E59" s="425" t="s">
        <v>1158</v>
      </c>
    </row>
    <row r="60" spans="1:5" ht="30" hidden="1" x14ac:dyDescent="0.25">
      <c r="A60" s="423">
        <v>2</v>
      </c>
      <c r="B60" s="47">
        <v>5</v>
      </c>
      <c r="C60" s="35">
        <v>4</v>
      </c>
      <c r="D60" s="36" t="s">
        <v>1159</v>
      </c>
      <c r="E60" s="425" t="s">
        <v>1160</v>
      </c>
    </row>
    <row r="61" spans="1:5" ht="45" hidden="1" x14ac:dyDescent="0.25">
      <c r="A61" s="423">
        <v>2</v>
      </c>
      <c r="B61" s="47">
        <v>5</v>
      </c>
      <c r="C61" s="35">
        <v>5</v>
      </c>
      <c r="D61" s="36" t="s">
        <v>1161</v>
      </c>
      <c r="E61" s="425" t="s">
        <v>1162</v>
      </c>
    </row>
    <row r="62" spans="1:5" ht="90" x14ac:dyDescent="0.25">
      <c r="A62" s="423">
        <v>2</v>
      </c>
      <c r="B62" s="47">
        <v>5</v>
      </c>
      <c r="C62" s="35">
        <v>6</v>
      </c>
      <c r="D62" s="36" t="s">
        <v>1163</v>
      </c>
      <c r="E62" s="425" t="s">
        <v>1164</v>
      </c>
    </row>
    <row r="63" spans="1:5" ht="75" x14ac:dyDescent="0.25">
      <c r="A63" s="423">
        <v>2</v>
      </c>
      <c r="B63" s="47">
        <v>6</v>
      </c>
      <c r="C63" s="35">
        <v>0</v>
      </c>
      <c r="D63" s="36" t="s">
        <v>1165</v>
      </c>
      <c r="E63" s="425" t="s">
        <v>1166</v>
      </c>
    </row>
    <row r="64" spans="1:5" ht="30" hidden="1" x14ac:dyDescent="0.25">
      <c r="A64" s="423">
        <v>2</v>
      </c>
      <c r="B64" s="47">
        <v>6</v>
      </c>
      <c r="C64" s="35">
        <v>1</v>
      </c>
      <c r="D64" s="36" t="s">
        <v>1167</v>
      </c>
      <c r="E64" s="425" t="s">
        <v>1168</v>
      </c>
    </row>
    <row r="65" spans="1:5" ht="30" hidden="1" x14ac:dyDescent="0.25">
      <c r="A65" s="423">
        <v>2</v>
      </c>
      <c r="B65" s="47">
        <v>6</v>
      </c>
      <c r="C65" s="35">
        <v>2</v>
      </c>
      <c r="D65" s="36" t="s">
        <v>1169</v>
      </c>
      <c r="E65" s="425" t="s">
        <v>1170</v>
      </c>
    </row>
    <row r="66" spans="1:5" ht="75" hidden="1" x14ac:dyDescent="0.25">
      <c r="A66" s="423">
        <v>2</v>
      </c>
      <c r="B66" s="47">
        <v>6</v>
      </c>
      <c r="C66" s="35">
        <v>3</v>
      </c>
      <c r="D66" s="36" t="s">
        <v>1171</v>
      </c>
      <c r="E66" s="425" t="s">
        <v>1172</v>
      </c>
    </row>
    <row r="67" spans="1:5" ht="45" hidden="1" x14ac:dyDescent="0.25">
      <c r="A67" s="423">
        <v>2</v>
      </c>
      <c r="B67" s="47">
        <v>6</v>
      </c>
      <c r="C67" s="35">
        <v>4</v>
      </c>
      <c r="D67" s="36" t="s">
        <v>1173</v>
      </c>
      <c r="E67" s="425" t="s">
        <v>1174</v>
      </c>
    </row>
    <row r="68" spans="1:5" ht="30" x14ac:dyDescent="0.25">
      <c r="A68" s="423">
        <v>2</v>
      </c>
      <c r="B68" s="47">
        <v>6</v>
      </c>
      <c r="C68" s="35">
        <v>5</v>
      </c>
      <c r="D68" s="36" t="s">
        <v>1175</v>
      </c>
      <c r="E68" s="425" t="s">
        <v>1176</v>
      </c>
    </row>
    <row r="69" spans="1:5" ht="75" x14ac:dyDescent="0.25">
      <c r="A69" s="423">
        <v>2</v>
      </c>
      <c r="B69" s="47">
        <v>6</v>
      </c>
      <c r="C69" s="35">
        <v>6</v>
      </c>
      <c r="D69" s="36" t="s">
        <v>1177</v>
      </c>
      <c r="E69" s="425" t="s">
        <v>1178</v>
      </c>
    </row>
    <row r="70" spans="1:5" x14ac:dyDescent="0.25">
      <c r="A70" s="423">
        <v>2</v>
      </c>
      <c r="B70" s="47">
        <v>6</v>
      </c>
      <c r="C70" s="35">
        <v>7</v>
      </c>
      <c r="D70" s="36" t="s">
        <v>1179</v>
      </c>
      <c r="E70" s="425" t="s">
        <v>1180</v>
      </c>
    </row>
    <row r="71" spans="1:5" ht="45" x14ac:dyDescent="0.25">
      <c r="A71" s="423">
        <v>2</v>
      </c>
      <c r="B71" s="47">
        <v>6</v>
      </c>
      <c r="C71" s="35">
        <v>8</v>
      </c>
      <c r="D71" s="36" t="s">
        <v>1181</v>
      </c>
      <c r="E71" s="425" t="s">
        <v>1182</v>
      </c>
    </row>
    <row r="72" spans="1:5" ht="75" x14ac:dyDescent="0.25">
      <c r="A72" s="423">
        <v>2</v>
      </c>
      <c r="B72" s="47">
        <v>6</v>
      </c>
      <c r="C72" s="35">
        <v>9</v>
      </c>
      <c r="D72" s="36" t="s">
        <v>1183</v>
      </c>
      <c r="E72" s="425" t="s">
        <v>1184</v>
      </c>
    </row>
    <row r="73" spans="1:5" x14ac:dyDescent="0.25">
      <c r="A73" s="423">
        <v>2</v>
      </c>
      <c r="B73" s="47">
        <v>7</v>
      </c>
      <c r="C73" s="35">
        <v>0</v>
      </c>
      <c r="D73" s="36" t="s">
        <v>1185</v>
      </c>
      <c r="E73" s="425" t="s">
        <v>1186</v>
      </c>
    </row>
    <row r="74" spans="1:5" x14ac:dyDescent="0.25">
      <c r="A74" s="428">
        <v>2</v>
      </c>
      <c r="B74" s="429">
        <v>7</v>
      </c>
      <c r="C74" s="430">
        <v>1</v>
      </c>
      <c r="D74" s="431" t="s">
        <v>1187</v>
      </c>
      <c r="E74" s="432" t="s">
        <v>1188</v>
      </c>
    </row>
    <row r="75" spans="1:5" ht="45" hidden="1" x14ac:dyDescent="0.25">
      <c r="A75" s="50">
        <v>3</v>
      </c>
      <c r="B75" s="50">
        <v>0</v>
      </c>
      <c r="C75" s="51">
        <v>0</v>
      </c>
      <c r="D75" s="53" t="s">
        <v>1189</v>
      </c>
      <c r="E75" s="48" t="s">
        <v>1190</v>
      </c>
    </row>
    <row r="76" spans="1:5" ht="105" hidden="1" x14ac:dyDescent="0.25">
      <c r="A76" s="50">
        <v>3</v>
      </c>
      <c r="B76" s="50">
        <v>1</v>
      </c>
      <c r="C76" s="51">
        <v>0</v>
      </c>
      <c r="D76" s="52" t="s">
        <v>1191</v>
      </c>
      <c r="E76" s="49" t="s">
        <v>1192</v>
      </c>
    </row>
    <row r="77" spans="1:5" ht="75" hidden="1" x14ac:dyDescent="0.25">
      <c r="A77" s="50">
        <v>3</v>
      </c>
      <c r="B77" s="50">
        <v>1</v>
      </c>
      <c r="C77" s="51">
        <v>1</v>
      </c>
      <c r="D77" s="52" t="s">
        <v>1193</v>
      </c>
      <c r="E77" s="49" t="s">
        <v>1194</v>
      </c>
    </row>
    <row r="78" spans="1:5" ht="90" hidden="1" x14ac:dyDescent="0.25">
      <c r="A78" s="50">
        <v>3</v>
      </c>
      <c r="B78" s="50">
        <v>1</v>
      </c>
      <c r="C78" s="51">
        <v>2</v>
      </c>
      <c r="D78" s="52" t="s">
        <v>1195</v>
      </c>
      <c r="E78" s="49" t="s">
        <v>1196</v>
      </c>
    </row>
    <row r="79" spans="1:5" ht="30" hidden="1" x14ac:dyDescent="0.25">
      <c r="A79" s="50">
        <v>3</v>
      </c>
      <c r="B79" s="50">
        <v>2</v>
      </c>
      <c r="C79" s="51">
        <v>0</v>
      </c>
      <c r="D79" s="52" t="s">
        <v>1197</v>
      </c>
      <c r="E79" s="49" t="s">
        <v>1198</v>
      </c>
    </row>
    <row r="80" spans="1:5" ht="45" hidden="1" x14ac:dyDescent="0.25">
      <c r="A80" s="50">
        <v>3</v>
      </c>
      <c r="B80" s="50">
        <v>2</v>
      </c>
      <c r="C80" s="51">
        <v>1</v>
      </c>
      <c r="D80" s="52" t="s">
        <v>1199</v>
      </c>
      <c r="E80" s="49" t="s">
        <v>1200</v>
      </c>
    </row>
    <row r="81" spans="1:5" ht="60" hidden="1" x14ac:dyDescent="0.25">
      <c r="A81" s="50">
        <v>3</v>
      </c>
      <c r="B81" s="50">
        <v>2</v>
      </c>
      <c r="C81" s="51">
        <v>2</v>
      </c>
      <c r="D81" s="52" t="s">
        <v>1201</v>
      </c>
      <c r="E81" s="49" t="s">
        <v>1202</v>
      </c>
    </row>
    <row r="82" spans="1:5" ht="75" hidden="1" x14ac:dyDescent="0.25">
      <c r="A82" s="50">
        <v>3</v>
      </c>
      <c r="B82" s="50">
        <v>2</v>
      </c>
      <c r="C82" s="51">
        <v>3</v>
      </c>
      <c r="D82" s="52" t="s">
        <v>1203</v>
      </c>
      <c r="E82" s="49" t="s">
        <v>1204</v>
      </c>
    </row>
    <row r="83" spans="1:5" ht="30" hidden="1" x14ac:dyDescent="0.25">
      <c r="A83" s="50">
        <v>3</v>
      </c>
      <c r="B83" s="50">
        <v>2</v>
      </c>
      <c r="C83" s="51">
        <v>4</v>
      </c>
      <c r="D83" s="52" t="s">
        <v>1205</v>
      </c>
      <c r="E83" s="49" t="s">
        <v>1206</v>
      </c>
    </row>
    <row r="84" spans="1:5" hidden="1" x14ac:dyDescent="0.25">
      <c r="A84" s="50">
        <v>3</v>
      </c>
      <c r="B84" s="50">
        <v>2</v>
      </c>
      <c r="C84" s="51">
        <v>5</v>
      </c>
      <c r="D84" s="52" t="s">
        <v>1207</v>
      </c>
      <c r="E84" s="49" t="s">
        <v>1208</v>
      </c>
    </row>
    <row r="85" spans="1:5" ht="25.5" hidden="1" x14ac:dyDescent="0.25">
      <c r="A85" s="50">
        <v>3</v>
      </c>
      <c r="B85" s="50">
        <v>2</v>
      </c>
      <c r="C85" s="51">
        <v>6</v>
      </c>
      <c r="D85" s="52" t="s">
        <v>1209</v>
      </c>
      <c r="E85" s="49" t="s">
        <v>1210</v>
      </c>
    </row>
    <row r="86" spans="1:5" ht="45" hidden="1" x14ac:dyDescent="0.25">
      <c r="A86" s="50">
        <v>3</v>
      </c>
      <c r="B86" s="50">
        <v>3</v>
      </c>
      <c r="C86" s="51">
        <v>0</v>
      </c>
      <c r="D86" s="52" t="s">
        <v>1211</v>
      </c>
      <c r="E86" s="49" t="s">
        <v>1212</v>
      </c>
    </row>
    <row r="87" spans="1:5" ht="90" hidden="1" x14ac:dyDescent="0.25">
      <c r="A87" s="50">
        <v>3</v>
      </c>
      <c r="B87" s="50">
        <v>3</v>
      </c>
      <c r="C87" s="51">
        <v>1</v>
      </c>
      <c r="D87" s="52" t="s">
        <v>1213</v>
      </c>
      <c r="E87" s="49" t="s">
        <v>1214</v>
      </c>
    </row>
    <row r="88" spans="1:5" ht="60" hidden="1" x14ac:dyDescent="0.25">
      <c r="A88" s="50">
        <v>3</v>
      </c>
      <c r="B88" s="50">
        <v>3</v>
      </c>
      <c r="C88" s="51">
        <v>2</v>
      </c>
      <c r="D88" s="52" t="s">
        <v>1215</v>
      </c>
      <c r="E88" s="49" t="s">
        <v>1216</v>
      </c>
    </row>
    <row r="89" spans="1:5" ht="75" hidden="1" x14ac:dyDescent="0.25">
      <c r="A89" s="50">
        <v>3</v>
      </c>
      <c r="B89" s="50">
        <v>3</v>
      </c>
      <c r="C89" s="51">
        <v>3</v>
      </c>
      <c r="D89" s="52" t="s">
        <v>1217</v>
      </c>
      <c r="E89" s="49" t="s">
        <v>1218</v>
      </c>
    </row>
    <row r="90" spans="1:5" ht="45" hidden="1" x14ac:dyDescent="0.25">
      <c r="A90" s="50">
        <v>3</v>
      </c>
      <c r="B90" s="50">
        <v>3</v>
      </c>
      <c r="C90" s="51">
        <v>4</v>
      </c>
      <c r="D90" s="52" t="s">
        <v>1219</v>
      </c>
      <c r="E90" s="49" t="s">
        <v>1220</v>
      </c>
    </row>
    <row r="91" spans="1:5" ht="45" hidden="1" x14ac:dyDescent="0.25">
      <c r="A91" s="50">
        <v>3</v>
      </c>
      <c r="B91" s="50">
        <v>3</v>
      </c>
      <c r="C91" s="51">
        <v>5</v>
      </c>
      <c r="D91" s="52" t="s">
        <v>1221</v>
      </c>
      <c r="E91" s="49" t="s">
        <v>1222</v>
      </c>
    </row>
    <row r="92" spans="1:5" ht="60" hidden="1" x14ac:dyDescent="0.25">
      <c r="A92" s="50">
        <v>3</v>
      </c>
      <c r="B92" s="50">
        <v>3</v>
      </c>
      <c r="C92" s="51">
        <v>6</v>
      </c>
      <c r="D92" s="52" t="s">
        <v>1223</v>
      </c>
      <c r="E92" s="49" t="s">
        <v>1224</v>
      </c>
    </row>
    <row r="93" spans="1:5" ht="60" hidden="1" x14ac:dyDescent="0.25">
      <c r="A93" s="50">
        <v>3</v>
      </c>
      <c r="B93" s="50">
        <v>4</v>
      </c>
      <c r="C93" s="51">
        <v>0</v>
      </c>
      <c r="D93" s="52" t="s">
        <v>1225</v>
      </c>
      <c r="E93" s="49" t="s">
        <v>1226</v>
      </c>
    </row>
    <row r="94" spans="1:5" ht="60" hidden="1" x14ac:dyDescent="0.25">
      <c r="A94" s="50">
        <v>3</v>
      </c>
      <c r="B94" s="50">
        <v>4</v>
      </c>
      <c r="C94" s="51">
        <v>1</v>
      </c>
      <c r="D94" s="52" t="s">
        <v>1227</v>
      </c>
      <c r="E94" s="49" t="s">
        <v>1228</v>
      </c>
    </row>
    <row r="95" spans="1:5" ht="45" hidden="1" x14ac:dyDescent="0.25">
      <c r="A95" s="50">
        <v>3</v>
      </c>
      <c r="B95" s="50">
        <v>4</v>
      </c>
      <c r="C95" s="51">
        <v>2</v>
      </c>
      <c r="D95" s="52" t="s">
        <v>1229</v>
      </c>
      <c r="E95" s="49" t="s">
        <v>1230</v>
      </c>
    </row>
    <row r="96" spans="1:5" ht="30" hidden="1" x14ac:dyDescent="0.25">
      <c r="A96" s="50">
        <v>3</v>
      </c>
      <c r="B96" s="50">
        <v>4</v>
      </c>
      <c r="C96" s="51">
        <v>3</v>
      </c>
      <c r="D96" s="52" t="s">
        <v>1231</v>
      </c>
      <c r="E96" s="49" t="s">
        <v>1232</v>
      </c>
    </row>
    <row r="97" spans="1:5" ht="45" hidden="1" x14ac:dyDescent="0.25">
      <c r="A97" s="50">
        <v>3</v>
      </c>
      <c r="B97" s="50">
        <v>5</v>
      </c>
      <c r="C97" s="51">
        <v>0</v>
      </c>
      <c r="D97" s="52" t="s">
        <v>1233</v>
      </c>
      <c r="E97" s="49" t="s">
        <v>1234</v>
      </c>
    </row>
    <row r="98" spans="1:5" ht="75" hidden="1" x14ac:dyDescent="0.25">
      <c r="A98" s="50">
        <v>3</v>
      </c>
      <c r="B98" s="50">
        <v>5</v>
      </c>
      <c r="C98" s="51">
        <v>1</v>
      </c>
      <c r="D98" s="52" t="s">
        <v>1235</v>
      </c>
      <c r="E98" s="49" t="s">
        <v>1236</v>
      </c>
    </row>
    <row r="99" spans="1:5" ht="60" hidden="1" x14ac:dyDescent="0.25">
      <c r="A99" s="50">
        <v>3</v>
      </c>
      <c r="B99" s="50">
        <v>5</v>
      </c>
      <c r="C99" s="51">
        <v>2</v>
      </c>
      <c r="D99" s="52" t="s">
        <v>1237</v>
      </c>
      <c r="E99" s="49" t="s">
        <v>1238</v>
      </c>
    </row>
    <row r="100" spans="1:5" ht="60" hidden="1" x14ac:dyDescent="0.25">
      <c r="A100" s="50">
        <v>3</v>
      </c>
      <c r="B100" s="50">
        <v>5</v>
      </c>
      <c r="C100" s="51">
        <v>3</v>
      </c>
      <c r="D100" s="52" t="s">
        <v>1239</v>
      </c>
      <c r="E100" s="49" t="s">
        <v>1240</v>
      </c>
    </row>
    <row r="101" spans="1:5" ht="60" hidden="1" x14ac:dyDescent="0.25">
      <c r="A101" s="50">
        <v>3</v>
      </c>
      <c r="B101" s="50">
        <v>5</v>
      </c>
      <c r="C101" s="51">
        <v>4</v>
      </c>
      <c r="D101" s="52" t="s">
        <v>1241</v>
      </c>
      <c r="E101" s="49" t="s">
        <v>1242</v>
      </c>
    </row>
    <row r="102" spans="1:5" ht="60" hidden="1" x14ac:dyDescent="0.25">
      <c r="A102" s="50">
        <v>3</v>
      </c>
      <c r="B102" s="50">
        <v>5</v>
      </c>
      <c r="C102" s="51">
        <v>5</v>
      </c>
      <c r="D102" s="52" t="s">
        <v>1243</v>
      </c>
      <c r="E102" s="49" t="s">
        <v>1244</v>
      </c>
    </row>
    <row r="103" spans="1:5" ht="25.5" hidden="1" x14ac:dyDescent="0.25">
      <c r="A103" s="50">
        <v>3</v>
      </c>
      <c r="B103" s="50">
        <v>5</v>
      </c>
      <c r="C103" s="51">
        <v>6</v>
      </c>
      <c r="D103" s="52" t="s">
        <v>1245</v>
      </c>
      <c r="E103" s="49" t="s">
        <v>1246</v>
      </c>
    </row>
    <row r="104" spans="1:5" ht="45" hidden="1" x14ac:dyDescent="0.25">
      <c r="A104" s="50">
        <v>3</v>
      </c>
      <c r="B104" s="50">
        <v>6</v>
      </c>
      <c r="C104" s="51">
        <v>0</v>
      </c>
      <c r="D104" s="52" t="s">
        <v>1247</v>
      </c>
      <c r="E104" s="49" t="s">
        <v>1248</v>
      </c>
    </row>
    <row r="105" spans="1:5" ht="45" hidden="1" x14ac:dyDescent="0.25">
      <c r="A105" s="50">
        <v>3</v>
      </c>
      <c r="B105" s="50">
        <v>6</v>
      </c>
      <c r="C105" s="51">
        <v>1</v>
      </c>
      <c r="D105" s="52" t="s">
        <v>1249</v>
      </c>
      <c r="E105" s="49" t="s">
        <v>1250</v>
      </c>
    </row>
    <row r="106" spans="1:5" ht="45" hidden="1" x14ac:dyDescent="0.25">
      <c r="A106" s="50">
        <v>3</v>
      </c>
      <c r="B106" s="50">
        <v>7</v>
      </c>
      <c r="C106" s="51">
        <v>0</v>
      </c>
      <c r="D106" s="52" t="s">
        <v>1251</v>
      </c>
      <c r="E106" s="49" t="s">
        <v>1252</v>
      </c>
    </row>
    <row r="107" spans="1:5" ht="30" hidden="1" x14ac:dyDescent="0.25">
      <c r="A107" s="50">
        <v>3</v>
      </c>
      <c r="B107" s="50">
        <v>7</v>
      </c>
      <c r="C107" s="51">
        <v>1</v>
      </c>
      <c r="D107" s="52" t="s">
        <v>1253</v>
      </c>
      <c r="E107" s="49" t="s">
        <v>1254</v>
      </c>
    </row>
    <row r="108" spans="1:5" ht="45" hidden="1" x14ac:dyDescent="0.25">
      <c r="A108" s="50">
        <v>3</v>
      </c>
      <c r="B108" s="50">
        <v>7</v>
      </c>
      <c r="C108" s="51">
        <v>2</v>
      </c>
      <c r="D108" s="52" t="s">
        <v>1255</v>
      </c>
      <c r="E108" s="49" t="s">
        <v>1256</v>
      </c>
    </row>
    <row r="109" spans="1:5" ht="30" hidden="1" x14ac:dyDescent="0.25">
      <c r="A109" s="50">
        <v>3</v>
      </c>
      <c r="B109" s="50">
        <v>8</v>
      </c>
      <c r="C109" s="51">
        <v>0</v>
      </c>
      <c r="D109" s="52" t="s">
        <v>1257</v>
      </c>
      <c r="E109" s="49" t="s">
        <v>1258</v>
      </c>
    </row>
    <row r="110" spans="1:5" ht="60" hidden="1" x14ac:dyDescent="0.25">
      <c r="A110" s="50">
        <v>3</v>
      </c>
      <c r="B110" s="50">
        <v>8</v>
      </c>
      <c r="C110" s="51">
        <v>1</v>
      </c>
      <c r="D110" s="52" t="s">
        <v>1259</v>
      </c>
      <c r="E110" s="49" t="s">
        <v>1260</v>
      </c>
    </row>
    <row r="111" spans="1:5" ht="75" hidden="1" x14ac:dyDescent="0.25">
      <c r="A111" s="50">
        <v>3</v>
      </c>
      <c r="B111" s="50">
        <v>8</v>
      </c>
      <c r="C111" s="51">
        <v>2</v>
      </c>
      <c r="D111" s="52" t="s">
        <v>1261</v>
      </c>
      <c r="E111" s="49" t="s">
        <v>1262</v>
      </c>
    </row>
    <row r="112" spans="1:5" ht="45" hidden="1" x14ac:dyDescent="0.25">
      <c r="A112" s="50">
        <v>3</v>
      </c>
      <c r="B112" s="50">
        <v>8</v>
      </c>
      <c r="C112" s="51">
        <v>3</v>
      </c>
      <c r="D112" s="52" t="s">
        <v>1263</v>
      </c>
      <c r="E112" s="49" t="s">
        <v>1264</v>
      </c>
    </row>
    <row r="113" spans="1:5" ht="45" hidden="1" x14ac:dyDescent="0.25">
      <c r="A113" s="50">
        <v>3</v>
      </c>
      <c r="B113" s="50">
        <v>8</v>
      </c>
      <c r="C113" s="51">
        <v>4</v>
      </c>
      <c r="D113" s="52" t="s">
        <v>1265</v>
      </c>
      <c r="E113" s="49" t="s">
        <v>1266</v>
      </c>
    </row>
    <row r="114" spans="1:5" ht="30" hidden="1" x14ac:dyDescent="0.25">
      <c r="A114" s="50">
        <v>3</v>
      </c>
      <c r="B114" s="50">
        <v>9</v>
      </c>
      <c r="C114" s="51">
        <v>0</v>
      </c>
      <c r="D114" s="52" t="s">
        <v>1267</v>
      </c>
      <c r="E114" s="49" t="s">
        <v>1268</v>
      </c>
    </row>
    <row r="115" spans="1:5" ht="105" hidden="1" x14ac:dyDescent="0.25">
      <c r="A115" s="50">
        <v>3</v>
      </c>
      <c r="B115" s="50">
        <v>9</v>
      </c>
      <c r="C115" s="51">
        <v>1</v>
      </c>
      <c r="D115" s="52" t="s">
        <v>1269</v>
      </c>
      <c r="E115" s="49" t="s">
        <v>1270</v>
      </c>
    </row>
    <row r="116" spans="1:5" hidden="1" x14ac:dyDescent="0.25">
      <c r="A116" s="50">
        <v>3</v>
      </c>
      <c r="B116" s="50">
        <v>9</v>
      </c>
      <c r="C116" s="51">
        <v>2</v>
      </c>
      <c r="D116" s="52" t="s">
        <v>1271</v>
      </c>
      <c r="E116" s="49" t="s">
        <v>1272</v>
      </c>
    </row>
    <row r="117" spans="1:5" hidden="1" x14ac:dyDescent="0.25">
      <c r="A117" s="50">
        <v>3</v>
      </c>
      <c r="B117" s="50">
        <v>9</v>
      </c>
      <c r="C117" s="51">
        <v>3</v>
      </c>
      <c r="D117" s="52" t="s">
        <v>1273</v>
      </c>
      <c r="E117" s="49" t="s">
        <v>1274</v>
      </c>
    </row>
    <row r="118" spans="1:5" ht="45" hidden="1" x14ac:dyDescent="0.25">
      <c r="A118" s="50">
        <v>4</v>
      </c>
      <c r="B118" s="50">
        <v>0</v>
      </c>
      <c r="C118" s="51">
        <v>0</v>
      </c>
      <c r="D118" s="53" t="s">
        <v>1275</v>
      </c>
      <c r="E118" s="48" t="s">
        <v>1276</v>
      </c>
    </row>
    <row r="119" spans="1:5" ht="45" hidden="1" x14ac:dyDescent="0.25">
      <c r="A119" s="50">
        <v>4</v>
      </c>
      <c r="B119" s="50">
        <v>1</v>
      </c>
      <c r="C119" s="51">
        <v>0</v>
      </c>
      <c r="D119" s="52" t="s">
        <v>1277</v>
      </c>
      <c r="E119" s="49" t="s">
        <v>1278</v>
      </c>
    </row>
    <row r="120" spans="1:5" ht="30" hidden="1" x14ac:dyDescent="0.25">
      <c r="A120" s="50">
        <v>4</v>
      </c>
      <c r="B120" s="50">
        <v>1</v>
      </c>
      <c r="C120" s="51">
        <v>1</v>
      </c>
      <c r="D120" s="52" t="s">
        <v>1279</v>
      </c>
      <c r="E120" s="49" t="s">
        <v>1280</v>
      </c>
    </row>
    <row r="121" spans="1:5" hidden="1" x14ac:dyDescent="0.25">
      <c r="A121" s="50">
        <v>4</v>
      </c>
      <c r="B121" s="50">
        <v>1</v>
      </c>
      <c r="C121" s="51">
        <v>2</v>
      </c>
      <c r="D121" s="52" t="s">
        <v>1281</v>
      </c>
      <c r="E121" s="49" t="s">
        <v>1282</v>
      </c>
    </row>
    <row r="122" spans="1:5" ht="63.75" hidden="1" x14ac:dyDescent="0.25">
      <c r="A122" s="50">
        <v>4</v>
      </c>
      <c r="B122" s="50">
        <v>2</v>
      </c>
      <c r="C122" s="51">
        <v>0</v>
      </c>
      <c r="D122" s="52" t="s">
        <v>1283</v>
      </c>
      <c r="E122" s="49" t="s">
        <v>1284</v>
      </c>
    </row>
    <row r="123" spans="1:5" ht="25.5" hidden="1" x14ac:dyDescent="0.25">
      <c r="A123" s="50">
        <v>4</v>
      </c>
      <c r="B123" s="50">
        <v>2</v>
      </c>
      <c r="C123" s="51">
        <v>1</v>
      </c>
      <c r="D123" s="52" t="s">
        <v>1285</v>
      </c>
      <c r="E123" s="49" t="s">
        <v>1286</v>
      </c>
    </row>
    <row r="124" spans="1:5" ht="38.25" hidden="1" x14ac:dyDescent="0.25">
      <c r="A124" s="50">
        <v>4</v>
      </c>
      <c r="B124" s="50">
        <v>2</v>
      </c>
      <c r="C124" s="51">
        <v>2</v>
      </c>
      <c r="D124" s="52" t="s">
        <v>1287</v>
      </c>
      <c r="E124" s="49" t="s">
        <v>1288</v>
      </c>
    </row>
    <row r="125" spans="1:5" ht="45" hidden="1" x14ac:dyDescent="0.25">
      <c r="A125" s="50">
        <v>4</v>
      </c>
      <c r="B125" s="50">
        <v>2</v>
      </c>
      <c r="C125" s="51">
        <v>3</v>
      </c>
      <c r="D125" s="52" t="s">
        <v>1289</v>
      </c>
      <c r="E125" s="49" t="s">
        <v>1290</v>
      </c>
    </row>
    <row r="126" spans="1:5" ht="30" hidden="1" x14ac:dyDescent="0.25">
      <c r="A126" s="50">
        <v>4</v>
      </c>
      <c r="B126" s="50">
        <v>3</v>
      </c>
      <c r="C126" s="51">
        <v>0</v>
      </c>
      <c r="D126" s="52" t="s">
        <v>1291</v>
      </c>
      <c r="E126" s="49" t="s">
        <v>1292</v>
      </c>
    </row>
    <row r="127" spans="1:5" ht="30" hidden="1" x14ac:dyDescent="0.25">
      <c r="A127" s="50">
        <v>4</v>
      </c>
      <c r="B127" s="50">
        <v>3</v>
      </c>
      <c r="C127" s="51">
        <v>1</v>
      </c>
      <c r="D127" s="52" t="s">
        <v>1293</v>
      </c>
      <c r="E127" s="49" t="s">
        <v>1294</v>
      </c>
    </row>
    <row r="128" spans="1:5" hidden="1" x14ac:dyDescent="0.25">
      <c r="A128" s="50">
        <v>4</v>
      </c>
      <c r="B128" s="50">
        <v>3</v>
      </c>
      <c r="C128" s="51">
        <v>2</v>
      </c>
      <c r="D128" s="52" t="s">
        <v>1295</v>
      </c>
      <c r="E128" s="49" t="s">
        <v>1296</v>
      </c>
    </row>
    <row r="129" spans="1:5" hidden="1" x14ac:dyDescent="0.25">
      <c r="A129" s="50">
        <v>4</v>
      </c>
      <c r="B129" s="50">
        <v>3</v>
      </c>
      <c r="C129" s="51">
        <v>3</v>
      </c>
      <c r="D129" s="52" t="s">
        <v>1297</v>
      </c>
      <c r="E129" s="49" t="s">
        <v>1298</v>
      </c>
    </row>
    <row r="130" spans="1:5" ht="38.25" hidden="1" x14ac:dyDescent="0.25">
      <c r="A130" s="50">
        <v>4</v>
      </c>
      <c r="B130" s="50">
        <v>3</v>
      </c>
      <c r="C130" s="51">
        <v>4</v>
      </c>
      <c r="D130" s="52" t="s">
        <v>1299</v>
      </c>
      <c r="E130" s="49" t="s">
        <v>1300</v>
      </c>
    </row>
    <row r="131" spans="1:5" ht="25.5" hidden="1" x14ac:dyDescent="0.25">
      <c r="A131" s="50">
        <v>4</v>
      </c>
      <c r="B131" s="50">
        <v>4</v>
      </c>
      <c r="C131" s="51">
        <v>0</v>
      </c>
      <c r="D131" s="52" t="s">
        <v>1301</v>
      </c>
      <c r="E131" s="49" t="s">
        <v>1302</v>
      </c>
    </row>
    <row r="132" spans="1:5" ht="25.5" hidden="1" x14ac:dyDescent="0.25">
      <c r="A132" s="50">
        <v>4</v>
      </c>
      <c r="B132" s="50">
        <v>4</v>
      </c>
      <c r="C132" s="51">
        <v>1</v>
      </c>
      <c r="D132" s="52" t="s">
        <v>1303</v>
      </c>
      <c r="E132" s="49" t="s">
        <v>1302</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workbookViewId="0">
      <selection activeCell="B11" sqref="B11"/>
    </sheetView>
  </sheetViews>
  <sheetFormatPr baseColWidth="10" defaultColWidth="0" defaultRowHeight="15" customHeight="1" zeroHeight="1" x14ac:dyDescent="0.25"/>
  <cols>
    <col min="1" max="1" width="10.7109375" style="45" customWidth="1"/>
    <col min="2" max="2" width="80" style="42" customWidth="1"/>
    <col min="3" max="3" width="99.85546875" style="46" hidden="1" customWidth="1"/>
    <col min="4" max="4" width="0.28515625" style="46" customWidth="1"/>
    <col min="5" max="5" width="0" style="46" hidden="1" customWidth="1"/>
    <col min="6" max="16384" width="11.42578125" style="46" hidden="1"/>
  </cols>
  <sheetData>
    <row r="1" spans="1:256" ht="30.75" customHeight="1" x14ac:dyDescent="0.25">
      <c r="A1" s="771" t="s">
        <v>1732</v>
      </c>
      <c r="B1" s="772"/>
    </row>
    <row r="2" spans="1:256" s="435" customFormat="1" ht="24.95" customHeight="1" x14ac:dyDescent="0.25">
      <c r="A2" s="437" t="s">
        <v>39</v>
      </c>
      <c r="B2" s="438" t="s">
        <v>34</v>
      </c>
      <c r="C2" s="434" t="s">
        <v>771</v>
      </c>
      <c r="D2" s="435" t="s">
        <v>772</v>
      </c>
      <c r="E2" s="435" t="s">
        <v>773</v>
      </c>
      <c r="F2" s="435" t="s">
        <v>774</v>
      </c>
      <c r="G2" s="435" t="s">
        <v>775</v>
      </c>
      <c r="H2" s="435" t="s">
        <v>776</v>
      </c>
      <c r="I2" s="435" t="s">
        <v>777</v>
      </c>
      <c r="J2" s="435" t="s">
        <v>778</v>
      </c>
      <c r="K2" s="435" t="s">
        <v>779</v>
      </c>
      <c r="L2" s="435" t="s">
        <v>780</v>
      </c>
      <c r="M2" s="435" t="s">
        <v>781</v>
      </c>
      <c r="N2" s="435" t="s">
        <v>782</v>
      </c>
      <c r="O2" s="435" t="s">
        <v>783</v>
      </c>
      <c r="P2" s="435" t="s">
        <v>784</v>
      </c>
      <c r="Q2" s="435" t="s">
        <v>785</v>
      </c>
      <c r="R2" s="435" t="s">
        <v>786</v>
      </c>
      <c r="S2" s="435" t="s">
        <v>787</v>
      </c>
      <c r="T2" s="435" t="s">
        <v>788</v>
      </c>
      <c r="U2" s="435" t="s">
        <v>789</v>
      </c>
      <c r="V2" s="435" t="s">
        <v>790</v>
      </c>
      <c r="W2" s="435" t="s">
        <v>791</v>
      </c>
      <c r="X2" s="435" t="s">
        <v>792</v>
      </c>
      <c r="Y2" s="435" t="s">
        <v>793</v>
      </c>
      <c r="Z2" s="435" t="s">
        <v>794</v>
      </c>
      <c r="AA2" s="435" t="s">
        <v>795</v>
      </c>
      <c r="AB2" s="435" t="s">
        <v>796</v>
      </c>
      <c r="AC2" s="435" t="s">
        <v>797</v>
      </c>
      <c r="AD2" s="435" t="s">
        <v>798</v>
      </c>
      <c r="AE2" s="435" t="s">
        <v>799</v>
      </c>
      <c r="AF2" s="435" t="s">
        <v>800</v>
      </c>
      <c r="AG2" s="435" t="s">
        <v>801</v>
      </c>
      <c r="AH2" s="435" t="s">
        <v>802</v>
      </c>
      <c r="AI2" s="435" t="s">
        <v>803</v>
      </c>
      <c r="AJ2" s="435" t="s">
        <v>804</v>
      </c>
      <c r="AK2" s="435" t="s">
        <v>805</v>
      </c>
      <c r="AL2" s="435" t="s">
        <v>806</v>
      </c>
      <c r="AM2" s="435" t="s">
        <v>807</v>
      </c>
      <c r="AN2" s="435" t="s">
        <v>808</v>
      </c>
      <c r="AO2" s="435" t="s">
        <v>809</v>
      </c>
      <c r="AP2" s="435" t="s">
        <v>810</v>
      </c>
      <c r="AQ2" s="435" t="s">
        <v>811</v>
      </c>
      <c r="AR2" s="435" t="s">
        <v>812</v>
      </c>
      <c r="AS2" s="435" t="s">
        <v>813</v>
      </c>
      <c r="AT2" s="435" t="s">
        <v>814</v>
      </c>
      <c r="AU2" s="435" t="s">
        <v>815</v>
      </c>
      <c r="AV2" s="435" t="s">
        <v>816</v>
      </c>
      <c r="AW2" s="435" t="s">
        <v>817</v>
      </c>
      <c r="AX2" s="435" t="s">
        <v>818</v>
      </c>
      <c r="AY2" s="435" t="s">
        <v>819</v>
      </c>
      <c r="AZ2" s="435" t="s">
        <v>820</v>
      </c>
      <c r="BA2" s="435" t="s">
        <v>821</v>
      </c>
      <c r="BB2" s="435" t="s">
        <v>822</v>
      </c>
      <c r="BC2" s="435" t="s">
        <v>823</v>
      </c>
      <c r="BD2" s="435" t="s">
        <v>824</v>
      </c>
      <c r="BE2" s="435" t="s">
        <v>825</v>
      </c>
      <c r="BF2" s="435" t="s">
        <v>826</v>
      </c>
      <c r="BG2" s="435" t="s">
        <v>827</v>
      </c>
      <c r="BH2" s="435" t="s">
        <v>828</v>
      </c>
      <c r="BI2" s="435" t="s">
        <v>829</v>
      </c>
      <c r="BJ2" s="435" t="s">
        <v>830</v>
      </c>
      <c r="BK2" s="435" t="s">
        <v>831</v>
      </c>
      <c r="BL2" s="435" t="s">
        <v>832</v>
      </c>
      <c r="BM2" s="435" t="s">
        <v>833</v>
      </c>
      <c r="BN2" s="435" t="s">
        <v>834</v>
      </c>
      <c r="BO2" s="435" t="s">
        <v>835</v>
      </c>
      <c r="BP2" s="435" t="s">
        <v>836</v>
      </c>
      <c r="BQ2" s="435" t="s">
        <v>837</v>
      </c>
      <c r="BR2" s="435" t="s">
        <v>838</v>
      </c>
      <c r="BS2" s="435" t="s">
        <v>839</v>
      </c>
      <c r="BT2" s="435" t="s">
        <v>840</v>
      </c>
      <c r="BU2" s="435" t="s">
        <v>841</v>
      </c>
      <c r="BV2" s="435" t="s">
        <v>842</v>
      </c>
      <c r="BW2" s="435" t="s">
        <v>843</v>
      </c>
      <c r="BX2" s="435" t="s">
        <v>844</v>
      </c>
      <c r="BY2" s="435" t="s">
        <v>845</v>
      </c>
      <c r="BZ2" s="435" t="s">
        <v>846</v>
      </c>
      <c r="CA2" s="435" t="s">
        <v>847</v>
      </c>
      <c r="CB2" s="435" t="s">
        <v>848</v>
      </c>
      <c r="CC2" s="435" t="s">
        <v>849</v>
      </c>
      <c r="CD2" s="435" t="s">
        <v>850</v>
      </c>
      <c r="CE2" s="435" t="s">
        <v>851</v>
      </c>
      <c r="CF2" s="435" t="s">
        <v>852</v>
      </c>
      <c r="CG2" s="435" t="s">
        <v>853</v>
      </c>
      <c r="CH2" s="435" t="s">
        <v>854</v>
      </c>
      <c r="CI2" s="435" t="s">
        <v>855</v>
      </c>
      <c r="CJ2" s="435" t="s">
        <v>856</v>
      </c>
      <c r="CK2" s="435" t="s">
        <v>857</v>
      </c>
      <c r="CL2" s="435" t="s">
        <v>858</v>
      </c>
      <c r="CM2" s="435" t="s">
        <v>859</v>
      </c>
      <c r="CN2" s="435" t="s">
        <v>860</v>
      </c>
      <c r="CO2" s="435" t="s">
        <v>861</v>
      </c>
      <c r="CP2" s="435" t="s">
        <v>862</v>
      </c>
      <c r="CQ2" s="435" t="s">
        <v>863</v>
      </c>
      <c r="CR2" s="435" t="s">
        <v>864</v>
      </c>
      <c r="CS2" s="435" t="s">
        <v>865</v>
      </c>
      <c r="CT2" s="435" t="s">
        <v>866</v>
      </c>
      <c r="CU2" s="435" t="s">
        <v>867</v>
      </c>
      <c r="CV2" s="435" t="s">
        <v>868</v>
      </c>
      <c r="CW2" s="435" t="s">
        <v>869</v>
      </c>
      <c r="CX2" s="435" t="s">
        <v>870</v>
      </c>
      <c r="CY2" s="435" t="s">
        <v>871</v>
      </c>
      <c r="CZ2" s="435" t="s">
        <v>872</v>
      </c>
      <c r="DA2" s="435" t="s">
        <v>873</v>
      </c>
      <c r="DB2" s="435" t="s">
        <v>874</v>
      </c>
      <c r="DC2" s="435" t="s">
        <v>875</v>
      </c>
      <c r="DD2" s="435" t="s">
        <v>876</v>
      </c>
      <c r="DE2" s="435" t="s">
        <v>877</v>
      </c>
      <c r="DF2" s="435" t="s">
        <v>878</v>
      </c>
      <c r="DG2" s="435" t="s">
        <v>879</v>
      </c>
      <c r="DH2" s="435" t="s">
        <v>880</v>
      </c>
      <c r="DI2" s="435" t="s">
        <v>881</v>
      </c>
      <c r="DJ2" s="435" t="s">
        <v>882</v>
      </c>
      <c r="DK2" s="435" t="s">
        <v>883</v>
      </c>
      <c r="DL2" s="435" t="s">
        <v>884</v>
      </c>
      <c r="DM2" s="435" t="s">
        <v>885</v>
      </c>
      <c r="DN2" s="435" t="s">
        <v>886</v>
      </c>
      <c r="DO2" s="435" t="s">
        <v>887</v>
      </c>
      <c r="DP2" s="435" t="s">
        <v>888</v>
      </c>
      <c r="DQ2" s="435" t="s">
        <v>889</v>
      </c>
      <c r="DR2" s="435" t="s">
        <v>890</v>
      </c>
      <c r="DS2" s="435" t="s">
        <v>891</v>
      </c>
      <c r="DT2" s="435" t="s">
        <v>892</v>
      </c>
      <c r="DU2" s="435" t="s">
        <v>893</v>
      </c>
      <c r="DV2" s="435" t="s">
        <v>894</v>
      </c>
      <c r="DW2" s="435" t="s">
        <v>895</v>
      </c>
      <c r="DX2" s="435" t="s">
        <v>896</v>
      </c>
      <c r="DY2" s="435" t="s">
        <v>897</v>
      </c>
      <c r="DZ2" s="435" t="s">
        <v>898</v>
      </c>
      <c r="EA2" s="435" t="s">
        <v>899</v>
      </c>
      <c r="EB2" s="435" t="s">
        <v>900</v>
      </c>
      <c r="EC2" s="435" t="s">
        <v>901</v>
      </c>
      <c r="ED2" s="435" t="s">
        <v>902</v>
      </c>
      <c r="EE2" s="435" t="s">
        <v>903</v>
      </c>
      <c r="EF2" s="435" t="s">
        <v>904</v>
      </c>
      <c r="EG2" s="435" t="s">
        <v>905</v>
      </c>
      <c r="EH2" s="435" t="s">
        <v>906</v>
      </c>
      <c r="EI2" s="435" t="s">
        <v>907</v>
      </c>
      <c r="EJ2" s="435" t="s">
        <v>908</v>
      </c>
      <c r="EK2" s="435" t="s">
        <v>909</v>
      </c>
      <c r="EL2" s="435" t="s">
        <v>910</v>
      </c>
      <c r="EM2" s="435" t="s">
        <v>911</v>
      </c>
      <c r="EN2" s="435" t="s">
        <v>912</v>
      </c>
      <c r="EO2" s="435" t="s">
        <v>913</v>
      </c>
      <c r="EP2" s="435" t="s">
        <v>914</v>
      </c>
      <c r="EQ2" s="435" t="s">
        <v>915</v>
      </c>
      <c r="ER2" s="435" t="s">
        <v>916</v>
      </c>
      <c r="ES2" s="435" t="s">
        <v>917</v>
      </c>
      <c r="ET2" s="435" t="s">
        <v>918</v>
      </c>
      <c r="EU2" s="435" t="s">
        <v>919</v>
      </c>
      <c r="EV2" s="435" t="s">
        <v>920</v>
      </c>
      <c r="EW2" s="435" t="s">
        <v>921</v>
      </c>
      <c r="EX2" s="435" t="s">
        <v>922</v>
      </c>
      <c r="EY2" s="435" t="s">
        <v>923</v>
      </c>
      <c r="EZ2" s="435" t="s">
        <v>924</v>
      </c>
      <c r="FA2" s="435" t="s">
        <v>925</v>
      </c>
      <c r="FB2" s="435" t="s">
        <v>926</v>
      </c>
      <c r="FC2" s="435" t="s">
        <v>927</v>
      </c>
      <c r="FD2" s="435" t="s">
        <v>928</v>
      </c>
      <c r="FE2" s="435" t="s">
        <v>929</v>
      </c>
      <c r="FF2" s="435" t="s">
        <v>930</v>
      </c>
      <c r="FG2" s="435" t="s">
        <v>931</v>
      </c>
      <c r="FH2" s="435" t="s">
        <v>932</v>
      </c>
      <c r="FI2" s="435" t="s">
        <v>933</v>
      </c>
      <c r="FJ2" s="435" t="s">
        <v>934</v>
      </c>
      <c r="FK2" s="435" t="s">
        <v>935</v>
      </c>
      <c r="FL2" s="435" t="s">
        <v>936</v>
      </c>
      <c r="FM2" s="435" t="s">
        <v>937</v>
      </c>
      <c r="FN2" s="435" t="s">
        <v>938</v>
      </c>
      <c r="FO2" s="435" t="s">
        <v>939</v>
      </c>
      <c r="FP2" s="435" t="s">
        <v>940</v>
      </c>
      <c r="FQ2" s="435" t="s">
        <v>941</v>
      </c>
      <c r="FR2" s="435" t="s">
        <v>942</v>
      </c>
      <c r="FS2" s="435" t="s">
        <v>943</v>
      </c>
      <c r="FT2" s="435" t="s">
        <v>944</v>
      </c>
      <c r="FU2" s="435" t="s">
        <v>945</v>
      </c>
      <c r="FV2" s="435" t="s">
        <v>946</v>
      </c>
      <c r="FW2" s="435" t="s">
        <v>947</v>
      </c>
      <c r="FX2" s="435" t="s">
        <v>948</v>
      </c>
      <c r="FY2" s="435" t="s">
        <v>949</v>
      </c>
      <c r="FZ2" s="435" t="s">
        <v>950</v>
      </c>
      <c r="GA2" s="435" t="s">
        <v>951</v>
      </c>
      <c r="GB2" s="435" t="s">
        <v>952</v>
      </c>
      <c r="GC2" s="435" t="s">
        <v>953</v>
      </c>
      <c r="GD2" s="435" t="s">
        <v>954</v>
      </c>
      <c r="GE2" s="435" t="s">
        <v>955</v>
      </c>
      <c r="GF2" s="435" t="s">
        <v>956</v>
      </c>
      <c r="GG2" s="435" t="s">
        <v>957</v>
      </c>
      <c r="GH2" s="435" t="s">
        <v>958</v>
      </c>
      <c r="GI2" s="435" t="s">
        <v>959</v>
      </c>
      <c r="GJ2" s="435" t="s">
        <v>960</v>
      </c>
      <c r="GK2" s="435" t="s">
        <v>961</v>
      </c>
      <c r="GL2" s="435" t="s">
        <v>962</v>
      </c>
      <c r="GM2" s="435" t="s">
        <v>963</v>
      </c>
      <c r="GN2" s="435" t="s">
        <v>964</v>
      </c>
      <c r="GO2" s="435" t="s">
        <v>965</v>
      </c>
      <c r="GP2" s="435" t="s">
        <v>966</v>
      </c>
      <c r="GQ2" s="435" t="s">
        <v>967</v>
      </c>
      <c r="GR2" s="435" t="s">
        <v>968</v>
      </c>
      <c r="GS2" s="435" t="s">
        <v>969</v>
      </c>
      <c r="GT2" s="435" t="s">
        <v>970</v>
      </c>
      <c r="GU2" s="435" t="s">
        <v>971</v>
      </c>
      <c r="GV2" s="435" t="s">
        <v>972</v>
      </c>
      <c r="GW2" s="435" t="s">
        <v>973</v>
      </c>
      <c r="GX2" s="435" t="s">
        <v>974</v>
      </c>
      <c r="GY2" s="435" t="s">
        <v>975</v>
      </c>
      <c r="GZ2" s="435" t="s">
        <v>976</v>
      </c>
      <c r="HA2" s="435" t="s">
        <v>977</v>
      </c>
      <c r="HB2" s="435" t="s">
        <v>978</v>
      </c>
      <c r="HC2" s="435" t="s">
        <v>979</v>
      </c>
      <c r="HD2" s="435" t="s">
        <v>980</v>
      </c>
      <c r="HE2" s="435" t="s">
        <v>981</v>
      </c>
      <c r="HF2" s="435" t="s">
        <v>982</v>
      </c>
      <c r="HG2" s="435" t="s">
        <v>983</v>
      </c>
      <c r="HH2" s="435" t="s">
        <v>984</v>
      </c>
      <c r="HI2" s="435" t="s">
        <v>985</v>
      </c>
      <c r="HJ2" s="435" t="s">
        <v>986</v>
      </c>
      <c r="HK2" s="435" t="s">
        <v>987</v>
      </c>
      <c r="HL2" s="435" t="s">
        <v>988</v>
      </c>
      <c r="HM2" s="435" t="s">
        <v>989</v>
      </c>
      <c r="HN2" s="435" t="s">
        <v>990</v>
      </c>
      <c r="HO2" s="435" t="s">
        <v>991</v>
      </c>
      <c r="HP2" s="435" t="s">
        <v>992</v>
      </c>
      <c r="HQ2" s="435" t="s">
        <v>993</v>
      </c>
      <c r="HR2" s="435" t="s">
        <v>994</v>
      </c>
      <c r="HS2" s="435" t="s">
        <v>995</v>
      </c>
      <c r="HT2" s="435" t="s">
        <v>996</v>
      </c>
      <c r="HU2" s="435" t="s">
        <v>997</v>
      </c>
      <c r="HV2" s="435" t="s">
        <v>998</v>
      </c>
      <c r="HW2" s="435" t="s">
        <v>999</v>
      </c>
      <c r="HX2" s="435" t="s">
        <v>1000</v>
      </c>
      <c r="HY2" s="435" t="s">
        <v>1001</v>
      </c>
      <c r="HZ2" s="435" t="s">
        <v>1002</v>
      </c>
      <c r="IA2" s="435" t="s">
        <v>1003</v>
      </c>
      <c r="IB2" s="435" t="s">
        <v>1004</v>
      </c>
      <c r="IC2" s="435" t="s">
        <v>1005</v>
      </c>
      <c r="ID2" s="435" t="s">
        <v>1006</v>
      </c>
      <c r="IE2" s="435" t="s">
        <v>1007</v>
      </c>
      <c r="IF2" s="435" t="s">
        <v>1008</v>
      </c>
      <c r="IG2" s="435" t="s">
        <v>1009</v>
      </c>
      <c r="IH2" s="435" t="s">
        <v>1010</v>
      </c>
      <c r="II2" s="435" t="s">
        <v>1011</v>
      </c>
      <c r="IJ2" s="435" t="s">
        <v>1012</v>
      </c>
      <c r="IK2" s="435" t="s">
        <v>1013</v>
      </c>
      <c r="IL2" s="435" t="s">
        <v>1014</v>
      </c>
      <c r="IM2" s="435" t="s">
        <v>1015</v>
      </c>
      <c r="IN2" s="435" t="s">
        <v>1016</v>
      </c>
      <c r="IO2" s="435" t="s">
        <v>1017</v>
      </c>
      <c r="IP2" s="435" t="s">
        <v>1018</v>
      </c>
      <c r="IQ2" s="435" t="s">
        <v>1019</v>
      </c>
      <c r="IR2" s="435" t="s">
        <v>1020</v>
      </c>
      <c r="IS2" s="435" t="s">
        <v>1021</v>
      </c>
      <c r="IT2" s="435" t="s">
        <v>1022</v>
      </c>
      <c r="IU2" s="435" t="s">
        <v>1023</v>
      </c>
      <c r="IV2" s="435" t="s">
        <v>1024</v>
      </c>
    </row>
    <row r="3" spans="1:256" s="435" customFormat="1" ht="5.25" customHeight="1" x14ac:dyDescent="0.25">
      <c r="A3" s="439"/>
      <c r="B3" s="440"/>
      <c r="C3" s="436"/>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3"/>
      <c r="GR3" s="433"/>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row>
    <row r="4" spans="1:256" s="40" customFormat="1" ht="20.100000000000001" customHeight="1" x14ac:dyDescent="0.25">
      <c r="A4" s="441">
        <v>100</v>
      </c>
      <c r="B4" s="442" t="s">
        <v>1314</v>
      </c>
      <c r="C4" s="39"/>
    </row>
    <row r="5" spans="1:256" s="40" customFormat="1" ht="20.100000000000001" customHeight="1" x14ac:dyDescent="0.25">
      <c r="A5" s="443">
        <v>101</v>
      </c>
      <c r="B5" s="444" t="s">
        <v>1644</v>
      </c>
      <c r="C5" s="39"/>
    </row>
    <row r="6" spans="1:256" s="40" customFormat="1" ht="20.100000000000001" customHeight="1" x14ac:dyDescent="0.25">
      <c r="A6" s="443">
        <v>102</v>
      </c>
      <c r="B6" s="444" t="s">
        <v>1647</v>
      </c>
      <c r="C6" s="39"/>
    </row>
    <row r="7" spans="1:256" s="40" customFormat="1" ht="20.100000000000001" customHeight="1" x14ac:dyDescent="0.25">
      <c r="A7" s="443">
        <v>103</v>
      </c>
      <c r="B7" s="444" t="s">
        <v>1648</v>
      </c>
      <c r="C7" s="39"/>
    </row>
    <row r="8" spans="1:256" s="40" customFormat="1" ht="20.100000000000001" customHeight="1" x14ac:dyDescent="0.25">
      <c r="A8" s="443">
        <v>104</v>
      </c>
      <c r="B8" s="444" t="s">
        <v>2</v>
      </c>
      <c r="C8" s="39"/>
    </row>
    <row r="9" spans="1:256" s="40" customFormat="1" ht="20.100000000000001" customHeight="1" x14ac:dyDescent="0.25">
      <c r="A9" s="443">
        <v>105</v>
      </c>
      <c r="B9" s="444" t="s">
        <v>1645</v>
      </c>
      <c r="C9" s="39"/>
    </row>
    <row r="10" spans="1:256" s="40" customFormat="1" ht="20.100000000000001" customHeight="1" x14ac:dyDescent="0.25">
      <c r="A10" s="443">
        <v>106</v>
      </c>
      <c r="B10" s="444" t="s">
        <v>1646</v>
      </c>
      <c r="C10" s="39"/>
    </row>
    <row r="11" spans="1:256" s="40" customFormat="1" ht="20.100000000000001" customHeight="1" x14ac:dyDescent="0.25">
      <c r="A11" s="443">
        <v>107</v>
      </c>
      <c r="B11" s="444" t="s">
        <v>1710</v>
      </c>
      <c r="C11" s="39"/>
    </row>
    <row r="12" spans="1:256" s="40" customFormat="1" ht="20.100000000000001" customHeight="1" x14ac:dyDescent="0.25">
      <c r="A12" s="441">
        <v>200</v>
      </c>
      <c r="B12" s="442" t="s">
        <v>40</v>
      </c>
      <c r="C12" s="39"/>
    </row>
    <row r="13" spans="1:256" s="40" customFormat="1" ht="20.100000000000001" customHeight="1" x14ac:dyDescent="0.25">
      <c r="A13" s="443">
        <v>201</v>
      </c>
      <c r="B13" s="444" t="s">
        <v>1716</v>
      </c>
      <c r="C13" s="39"/>
    </row>
    <row r="14" spans="1:256" s="40" customFormat="1" ht="20.100000000000001" customHeight="1" x14ac:dyDescent="0.25">
      <c r="A14" s="443">
        <v>202</v>
      </c>
      <c r="B14" s="444" t="s">
        <v>1717</v>
      </c>
      <c r="C14" s="39"/>
    </row>
    <row r="15" spans="1:256" s="40" customFormat="1" ht="20.100000000000001" customHeight="1" x14ac:dyDescent="0.25">
      <c r="A15" s="443">
        <v>203</v>
      </c>
      <c r="B15" s="444" t="s">
        <v>1718</v>
      </c>
      <c r="C15" s="39"/>
    </row>
    <row r="16" spans="1:256" s="40" customFormat="1" ht="20.100000000000001" customHeight="1" x14ac:dyDescent="0.25">
      <c r="A16" s="443">
        <v>209</v>
      </c>
      <c r="B16" s="444" t="s">
        <v>1034</v>
      </c>
      <c r="C16" s="39"/>
    </row>
    <row r="17" spans="1:256" s="40" customFormat="1" ht="20.100000000000001" customHeight="1" x14ac:dyDescent="0.25">
      <c r="A17" s="441">
        <v>400</v>
      </c>
      <c r="B17" s="442" t="s">
        <v>41</v>
      </c>
      <c r="C17" s="39"/>
    </row>
    <row r="18" spans="1:256" s="40" customFormat="1" ht="20.100000000000001" customHeight="1" x14ac:dyDescent="0.25">
      <c r="A18" s="443">
        <v>401</v>
      </c>
      <c r="B18" s="444" t="s">
        <v>1711</v>
      </c>
      <c r="C18" s="39"/>
    </row>
    <row r="19" spans="1:256" s="40" customFormat="1" ht="20.100000000000001" customHeight="1" x14ac:dyDescent="0.25">
      <c r="A19" s="441">
        <v>500</v>
      </c>
      <c r="B19" s="442" t="s">
        <v>42</v>
      </c>
      <c r="C19" s="39"/>
    </row>
    <row r="20" spans="1:256" s="40" customFormat="1" ht="20.100000000000001" customHeight="1" x14ac:dyDescent="0.25">
      <c r="A20" s="443">
        <v>501</v>
      </c>
      <c r="B20" s="444" t="s">
        <v>1025</v>
      </c>
      <c r="C20" s="39"/>
    </row>
    <row r="21" spans="1:256" s="40" customFormat="1" ht="20.100000000000001" customHeight="1" x14ac:dyDescent="0.25">
      <c r="A21" s="443">
        <v>502</v>
      </c>
      <c r="B21" s="444" t="s">
        <v>1026</v>
      </c>
      <c r="C21" s="39"/>
    </row>
    <row r="22" spans="1:256" s="40" customFormat="1" ht="20.100000000000001" customHeight="1" x14ac:dyDescent="0.25">
      <c r="A22" s="443">
        <v>503</v>
      </c>
      <c r="B22" s="444" t="s">
        <v>1027</v>
      </c>
      <c r="C22" s="39"/>
    </row>
    <row r="23" spans="1:256" s="40" customFormat="1" ht="20.100000000000001" customHeight="1" x14ac:dyDescent="0.25">
      <c r="A23" s="443">
        <v>504</v>
      </c>
      <c r="B23" s="444" t="s">
        <v>1028</v>
      </c>
      <c r="C23" s="39"/>
    </row>
    <row r="24" spans="1:256" s="40" customFormat="1" ht="20.100000000000001" customHeight="1" x14ac:dyDescent="0.25">
      <c r="A24" s="443">
        <v>505</v>
      </c>
      <c r="B24" s="444" t="s">
        <v>1029</v>
      </c>
      <c r="C24" s="41">
        <v>404</v>
      </c>
      <c r="D24" s="43" t="s">
        <v>1029</v>
      </c>
      <c r="E24" s="44">
        <v>404</v>
      </c>
      <c r="F24" s="43" t="s">
        <v>1029</v>
      </c>
      <c r="G24" s="44">
        <v>404</v>
      </c>
      <c r="H24" s="43" t="s">
        <v>1029</v>
      </c>
      <c r="I24" s="44">
        <v>404</v>
      </c>
      <c r="J24" s="43" t="s">
        <v>1029</v>
      </c>
      <c r="K24" s="44">
        <v>404</v>
      </c>
      <c r="L24" s="43" t="s">
        <v>1029</v>
      </c>
      <c r="M24" s="44">
        <v>404</v>
      </c>
      <c r="N24" s="43" t="s">
        <v>1029</v>
      </c>
      <c r="O24" s="44">
        <v>404</v>
      </c>
      <c r="P24" s="43" t="s">
        <v>1029</v>
      </c>
      <c r="Q24" s="44">
        <v>404</v>
      </c>
      <c r="R24" s="43" t="s">
        <v>1029</v>
      </c>
      <c r="S24" s="44">
        <v>404</v>
      </c>
      <c r="T24" s="43" t="s">
        <v>1029</v>
      </c>
      <c r="U24" s="44">
        <v>404</v>
      </c>
      <c r="V24" s="43" t="s">
        <v>1029</v>
      </c>
      <c r="W24" s="44">
        <v>404</v>
      </c>
      <c r="X24" s="43" t="s">
        <v>1029</v>
      </c>
      <c r="Y24" s="44">
        <v>404</v>
      </c>
      <c r="Z24" s="43" t="s">
        <v>1029</v>
      </c>
      <c r="AA24" s="44">
        <v>404</v>
      </c>
      <c r="AB24" s="43" t="s">
        <v>1029</v>
      </c>
      <c r="AC24" s="44">
        <v>404</v>
      </c>
      <c r="AD24" s="43" t="s">
        <v>1029</v>
      </c>
      <c r="AE24" s="44">
        <v>404</v>
      </c>
      <c r="AF24" s="43" t="s">
        <v>1029</v>
      </c>
      <c r="AG24" s="44">
        <v>404</v>
      </c>
      <c r="AH24" s="43" t="s">
        <v>1029</v>
      </c>
      <c r="AI24" s="44">
        <v>404</v>
      </c>
      <c r="AJ24" s="43" t="s">
        <v>1029</v>
      </c>
      <c r="AK24" s="44">
        <v>404</v>
      </c>
      <c r="AL24" s="43" t="s">
        <v>1029</v>
      </c>
      <c r="AM24" s="44">
        <v>404</v>
      </c>
      <c r="AN24" s="43" t="s">
        <v>1029</v>
      </c>
      <c r="AO24" s="44">
        <v>404</v>
      </c>
      <c r="AP24" s="43" t="s">
        <v>1029</v>
      </c>
      <c r="AQ24" s="44">
        <v>404</v>
      </c>
      <c r="AR24" s="43" t="s">
        <v>1029</v>
      </c>
      <c r="AS24" s="44">
        <v>404</v>
      </c>
      <c r="AT24" s="43" t="s">
        <v>1029</v>
      </c>
      <c r="AU24" s="44">
        <v>404</v>
      </c>
      <c r="AV24" s="43" t="s">
        <v>1029</v>
      </c>
      <c r="AW24" s="44">
        <v>404</v>
      </c>
      <c r="AX24" s="43" t="s">
        <v>1029</v>
      </c>
      <c r="AY24" s="44">
        <v>404</v>
      </c>
      <c r="AZ24" s="43" t="s">
        <v>1029</v>
      </c>
      <c r="BA24" s="44">
        <v>404</v>
      </c>
      <c r="BB24" s="43" t="s">
        <v>1029</v>
      </c>
      <c r="BC24" s="44">
        <v>404</v>
      </c>
      <c r="BD24" s="43" t="s">
        <v>1029</v>
      </c>
      <c r="BE24" s="44">
        <v>404</v>
      </c>
      <c r="BF24" s="43" t="s">
        <v>1029</v>
      </c>
      <c r="BG24" s="44">
        <v>404</v>
      </c>
      <c r="BH24" s="43" t="s">
        <v>1029</v>
      </c>
      <c r="BI24" s="44">
        <v>404</v>
      </c>
      <c r="BJ24" s="43" t="s">
        <v>1029</v>
      </c>
      <c r="BK24" s="44">
        <v>404</v>
      </c>
      <c r="BL24" s="43" t="s">
        <v>1029</v>
      </c>
      <c r="BM24" s="44">
        <v>404</v>
      </c>
      <c r="BN24" s="43" t="s">
        <v>1029</v>
      </c>
      <c r="BO24" s="44">
        <v>404</v>
      </c>
      <c r="BP24" s="43" t="s">
        <v>1029</v>
      </c>
      <c r="BQ24" s="44">
        <v>404</v>
      </c>
      <c r="BR24" s="43" t="s">
        <v>1029</v>
      </c>
      <c r="BS24" s="44">
        <v>404</v>
      </c>
      <c r="BT24" s="43" t="s">
        <v>1029</v>
      </c>
      <c r="BU24" s="44">
        <v>404</v>
      </c>
      <c r="BV24" s="43" t="s">
        <v>1029</v>
      </c>
      <c r="BW24" s="44">
        <v>404</v>
      </c>
      <c r="BX24" s="43" t="s">
        <v>1029</v>
      </c>
      <c r="BY24" s="44">
        <v>404</v>
      </c>
      <c r="BZ24" s="43" t="s">
        <v>1029</v>
      </c>
      <c r="CA24" s="44">
        <v>404</v>
      </c>
      <c r="CB24" s="43" t="s">
        <v>1029</v>
      </c>
      <c r="CC24" s="44">
        <v>404</v>
      </c>
      <c r="CD24" s="43" t="s">
        <v>1029</v>
      </c>
      <c r="CE24" s="44">
        <v>404</v>
      </c>
      <c r="CF24" s="43" t="s">
        <v>1029</v>
      </c>
      <c r="CG24" s="44">
        <v>404</v>
      </c>
      <c r="CH24" s="43" t="s">
        <v>1029</v>
      </c>
      <c r="CI24" s="44">
        <v>404</v>
      </c>
      <c r="CJ24" s="43" t="s">
        <v>1029</v>
      </c>
      <c r="CK24" s="44">
        <v>404</v>
      </c>
      <c r="CL24" s="43" t="s">
        <v>1029</v>
      </c>
      <c r="CM24" s="44">
        <v>404</v>
      </c>
      <c r="CN24" s="43" t="s">
        <v>1029</v>
      </c>
      <c r="CO24" s="44">
        <v>404</v>
      </c>
      <c r="CP24" s="43" t="s">
        <v>1029</v>
      </c>
      <c r="CQ24" s="44">
        <v>404</v>
      </c>
      <c r="CR24" s="43" t="s">
        <v>1029</v>
      </c>
      <c r="CS24" s="44">
        <v>404</v>
      </c>
      <c r="CT24" s="43" t="s">
        <v>1029</v>
      </c>
      <c r="CU24" s="44">
        <v>404</v>
      </c>
      <c r="CV24" s="43" t="s">
        <v>1029</v>
      </c>
      <c r="CW24" s="44">
        <v>404</v>
      </c>
      <c r="CX24" s="43" t="s">
        <v>1029</v>
      </c>
      <c r="CY24" s="44">
        <v>404</v>
      </c>
      <c r="CZ24" s="43" t="s">
        <v>1029</v>
      </c>
      <c r="DA24" s="44">
        <v>404</v>
      </c>
      <c r="DB24" s="43" t="s">
        <v>1029</v>
      </c>
      <c r="DC24" s="44">
        <v>404</v>
      </c>
      <c r="DD24" s="43" t="s">
        <v>1029</v>
      </c>
      <c r="DE24" s="44">
        <v>404</v>
      </c>
      <c r="DF24" s="43" t="s">
        <v>1029</v>
      </c>
      <c r="DG24" s="44">
        <v>404</v>
      </c>
      <c r="DH24" s="43" t="s">
        <v>1029</v>
      </c>
      <c r="DI24" s="44">
        <v>404</v>
      </c>
      <c r="DJ24" s="43" t="s">
        <v>1029</v>
      </c>
      <c r="DK24" s="44">
        <v>404</v>
      </c>
      <c r="DL24" s="43" t="s">
        <v>1029</v>
      </c>
      <c r="DM24" s="44">
        <v>404</v>
      </c>
      <c r="DN24" s="43" t="s">
        <v>1029</v>
      </c>
      <c r="DO24" s="44">
        <v>404</v>
      </c>
      <c r="DP24" s="43" t="s">
        <v>1029</v>
      </c>
      <c r="DQ24" s="44">
        <v>404</v>
      </c>
      <c r="DR24" s="43" t="s">
        <v>1029</v>
      </c>
      <c r="DS24" s="44">
        <v>404</v>
      </c>
      <c r="DT24" s="43" t="s">
        <v>1029</v>
      </c>
      <c r="DU24" s="44">
        <v>404</v>
      </c>
      <c r="DV24" s="43" t="s">
        <v>1029</v>
      </c>
      <c r="DW24" s="44">
        <v>404</v>
      </c>
      <c r="DX24" s="43" t="s">
        <v>1029</v>
      </c>
      <c r="DY24" s="44">
        <v>404</v>
      </c>
      <c r="DZ24" s="43" t="s">
        <v>1029</v>
      </c>
      <c r="EA24" s="44">
        <v>404</v>
      </c>
      <c r="EB24" s="43" t="s">
        <v>1029</v>
      </c>
      <c r="EC24" s="44">
        <v>404</v>
      </c>
      <c r="ED24" s="43" t="s">
        <v>1029</v>
      </c>
      <c r="EE24" s="44">
        <v>404</v>
      </c>
      <c r="EF24" s="43" t="s">
        <v>1029</v>
      </c>
      <c r="EG24" s="44">
        <v>404</v>
      </c>
      <c r="EH24" s="43" t="s">
        <v>1029</v>
      </c>
      <c r="EI24" s="44">
        <v>404</v>
      </c>
      <c r="EJ24" s="43" t="s">
        <v>1029</v>
      </c>
      <c r="EK24" s="44">
        <v>404</v>
      </c>
      <c r="EL24" s="43" t="s">
        <v>1029</v>
      </c>
      <c r="EM24" s="44">
        <v>404</v>
      </c>
      <c r="EN24" s="43" t="s">
        <v>1029</v>
      </c>
      <c r="EO24" s="44">
        <v>404</v>
      </c>
      <c r="EP24" s="43" t="s">
        <v>1029</v>
      </c>
      <c r="EQ24" s="44">
        <v>404</v>
      </c>
      <c r="ER24" s="43" t="s">
        <v>1029</v>
      </c>
      <c r="ES24" s="44">
        <v>404</v>
      </c>
      <c r="ET24" s="43" t="s">
        <v>1029</v>
      </c>
      <c r="EU24" s="44">
        <v>404</v>
      </c>
      <c r="EV24" s="43" t="s">
        <v>1029</v>
      </c>
      <c r="EW24" s="44">
        <v>404</v>
      </c>
      <c r="EX24" s="43" t="s">
        <v>1029</v>
      </c>
      <c r="EY24" s="44">
        <v>404</v>
      </c>
      <c r="EZ24" s="43" t="s">
        <v>1029</v>
      </c>
      <c r="FA24" s="44">
        <v>404</v>
      </c>
      <c r="FB24" s="43" t="s">
        <v>1029</v>
      </c>
      <c r="FC24" s="44">
        <v>404</v>
      </c>
      <c r="FD24" s="43" t="s">
        <v>1029</v>
      </c>
      <c r="FE24" s="44">
        <v>404</v>
      </c>
      <c r="FF24" s="43" t="s">
        <v>1029</v>
      </c>
      <c r="FG24" s="44">
        <v>404</v>
      </c>
      <c r="FH24" s="43" t="s">
        <v>1029</v>
      </c>
      <c r="FI24" s="44">
        <v>404</v>
      </c>
      <c r="FJ24" s="43" t="s">
        <v>1029</v>
      </c>
      <c r="FK24" s="44">
        <v>404</v>
      </c>
      <c r="FL24" s="43" t="s">
        <v>1029</v>
      </c>
      <c r="FM24" s="44">
        <v>404</v>
      </c>
      <c r="FN24" s="43" t="s">
        <v>1029</v>
      </c>
      <c r="FO24" s="44">
        <v>404</v>
      </c>
      <c r="FP24" s="43" t="s">
        <v>1029</v>
      </c>
      <c r="FQ24" s="44">
        <v>404</v>
      </c>
      <c r="FR24" s="43" t="s">
        <v>1029</v>
      </c>
      <c r="FS24" s="44">
        <v>404</v>
      </c>
      <c r="FT24" s="43" t="s">
        <v>1029</v>
      </c>
      <c r="FU24" s="44">
        <v>404</v>
      </c>
      <c r="FV24" s="43" t="s">
        <v>1029</v>
      </c>
      <c r="FW24" s="44">
        <v>404</v>
      </c>
      <c r="FX24" s="43" t="s">
        <v>1029</v>
      </c>
      <c r="FY24" s="44">
        <v>404</v>
      </c>
      <c r="FZ24" s="43" t="s">
        <v>1029</v>
      </c>
      <c r="GA24" s="44">
        <v>404</v>
      </c>
      <c r="GB24" s="43" t="s">
        <v>1029</v>
      </c>
      <c r="GC24" s="44">
        <v>404</v>
      </c>
      <c r="GD24" s="43" t="s">
        <v>1029</v>
      </c>
      <c r="GE24" s="44">
        <v>404</v>
      </c>
      <c r="GF24" s="43" t="s">
        <v>1029</v>
      </c>
      <c r="GG24" s="44">
        <v>404</v>
      </c>
      <c r="GH24" s="43" t="s">
        <v>1029</v>
      </c>
      <c r="GI24" s="44">
        <v>404</v>
      </c>
      <c r="GJ24" s="43" t="s">
        <v>1029</v>
      </c>
      <c r="GK24" s="44">
        <v>404</v>
      </c>
      <c r="GL24" s="43" t="s">
        <v>1029</v>
      </c>
      <c r="GM24" s="44">
        <v>404</v>
      </c>
      <c r="GN24" s="43" t="s">
        <v>1029</v>
      </c>
      <c r="GO24" s="44">
        <v>404</v>
      </c>
      <c r="GP24" s="43" t="s">
        <v>1029</v>
      </c>
      <c r="GQ24" s="44">
        <v>404</v>
      </c>
      <c r="GR24" s="43" t="s">
        <v>1029</v>
      </c>
      <c r="GS24" s="44">
        <v>404</v>
      </c>
      <c r="GT24" s="43" t="s">
        <v>1029</v>
      </c>
      <c r="GU24" s="44">
        <v>404</v>
      </c>
      <c r="GV24" s="43" t="s">
        <v>1029</v>
      </c>
      <c r="GW24" s="44">
        <v>404</v>
      </c>
      <c r="GX24" s="43" t="s">
        <v>1029</v>
      </c>
      <c r="GY24" s="44">
        <v>404</v>
      </c>
      <c r="GZ24" s="43" t="s">
        <v>1029</v>
      </c>
      <c r="HA24" s="44">
        <v>404</v>
      </c>
      <c r="HB24" s="43" t="s">
        <v>1029</v>
      </c>
      <c r="HC24" s="44">
        <v>404</v>
      </c>
      <c r="HD24" s="43" t="s">
        <v>1029</v>
      </c>
      <c r="HE24" s="44">
        <v>404</v>
      </c>
      <c r="HF24" s="43" t="s">
        <v>1029</v>
      </c>
      <c r="HG24" s="44">
        <v>404</v>
      </c>
      <c r="HH24" s="43" t="s">
        <v>1029</v>
      </c>
      <c r="HI24" s="44">
        <v>404</v>
      </c>
      <c r="HJ24" s="43" t="s">
        <v>1029</v>
      </c>
      <c r="HK24" s="44">
        <v>404</v>
      </c>
      <c r="HL24" s="43" t="s">
        <v>1029</v>
      </c>
      <c r="HM24" s="44">
        <v>404</v>
      </c>
      <c r="HN24" s="43" t="s">
        <v>1029</v>
      </c>
      <c r="HO24" s="44">
        <v>404</v>
      </c>
      <c r="HP24" s="43" t="s">
        <v>1029</v>
      </c>
      <c r="HQ24" s="44">
        <v>404</v>
      </c>
      <c r="HR24" s="43" t="s">
        <v>1029</v>
      </c>
      <c r="HS24" s="44">
        <v>404</v>
      </c>
      <c r="HT24" s="43" t="s">
        <v>1029</v>
      </c>
      <c r="HU24" s="44">
        <v>404</v>
      </c>
      <c r="HV24" s="43" t="s">
        <v>1029</v>
      </c>
      <c r="HW24" s="44">
        <v>404</v>
      </c>
      <c r="HX24" s="43" t="s">
        <v>1029</v>
      </c>
      <c r="HY24" s="44">
        <v>404</v>
      </c>
      <c r="HZ24" s="43" t="s">
        <v>1029</v>
      </c>
      <c r="IA24" s="44">
        <v>404</v>
      </c>
      <c r="IB24" s="43" t="s">
        <v>1029</v>
      </c>
      <c r="IC24" s="44">
        <v>404</v>
      </c>
      <c r="ID24" s="43" t="s">
        <v>1029</v>
      </c>
      <c r="IE24" s="44">
        <v>404</v>
      </c>
      <c r="IF24" s="43" t="s">
        <v>1029</v>
      </c>
      <c r="IG24" s="44">
        <v>404</v>
      </c>
      <c r="IH24" s="43" t="s">
        <v>1029</v>
      </c>
      <c r="II24" s="44">
        <v>404</v>
      </c>
      <c r="IJ24" s="43" t="s">
        <v>1029</v>
      </c>
      <c r="IK24" s="44">
        <v>404</v>
      </c>
      <c r="IL24" s="43" t="s">
        <v>1029</v>
      </c>
      <c r="IM24" s="44">
        <v>404</v>
      </c>
      <c r="IN24" s="43" t="s">
        <v>1029</v>
      </c>
      <c r="IO24" s="44">
        <v>404</v>
      </c>
      <c r="IP24" s="43" t="s">
        <v>1029</v>
      </c>
      <c r="IQ24" s="44">
        <v>404</v>
      </c>
      <c r="IR24" s="43" t="s">
        <v>1029</v>
      </c>
      <c r="IS24" s="44">
        <v>404</v>
      </c>
      <c r="IT24" s="43" t="s">
        <v>1029</v>
      </c>
      <c r="IU24" s="44">
        <v>404</v>
      </c>
      <c r="IV24" s="43" t="s">
        <v>1029</v>
      </c>
    </row>
    <row r="25" spans="1:256" s="40" customFormat="1" ht="20.100000000000001" customHeight="1" x14ac:dyDescent="0.25">
      <c r="A25" s="443">
        <v>506</v>
      </c>
      <c r="B25" s="444" t="s">
        <v>1712</v>
      </c>
      <c r="C25" s="39"/>
    </row>
    <row r="26" spans="1:256" s="40" customFormat="1" ht="20.100000000000001" customHeight="1" x14ac:dyDescent="0.25">
      <c r="A26" s="439">
        <v>509</v>
      </c>
      <c r="B26" s="440" t="s">
        <v>1030</v>
      </c>
      <c r="C26" s="39"/>
    </row>
    <row r="27" spans="1:256" s="40" customFormat="1" ht="20.100000000000001" customHeight="1" x14ac:dyDescent="0.25">
      <c r="A27" s="441">
        <v>600</v>
      </c>
      <c r="B27" s="445" t="s">
        <v>43</v>
      </c>
      <c r="C27" s="39"/>
    </row>
    <row r="28" spans="1:256" s="40" customFormat="1" ht="20.100000000000001" customHeight="1" x14ac:dyDescent="0.25">
      <c r="A28" s="443">
        <v>601</v>
      </c>
      <c r="B28" s="446" t="s">
        <v>1031</v>
      </c>
      <c r="C28" s="39"/>
    </row>
    <row r="29" spans="1:256" s="40" customFormat="1" ht="20.100000000000001" customHeight="1" x14ac:dyDescent="0.25">
      <c r="A29" s="443">
        <v>602</v>
      </c>
      <c r="B29" s="446" t="s">
        <v>1032</v>
      </c>
      <c r="C29" s="39"/>
    </row>
    <row r="30" spans="1:256" s="40" customFormat="1" ht="20.100000000000001" customHeight="1" x14ac:dyDescent="0.25">
      <c r="A30" s="443">
        <v>603</v>
      </c>
      <c r="B30" s="444" t="s">
        <v>1713</v>
      </c>
      <c r="C30" s="39"/>
    </row>
    <row r="31" spans="1:256" s="40" customFormat="1" ht="20.100000000000001" customHeight="1" x14ac:dyDescent="0.25">
      <c r="A31" s="443">
        <v>609</v>
      </c>
      <c r="B31" s="446" t="s">
        <v>1033</v>
      </c>
      <c r="C31" s="39"/>
    </row>
    <row r="32" spans="1:256" s="40" customFormat="1" ht="20.100000000000001" customHeight="1" x14ac:dyDescent="0.25">
      <c r="A32" s="441">
        <v>700</v>
      </c>
      <c r="B32" s="442" t="s">
        <v>756</v>
      </c>
      <c r="C32" s="39"/>
    </row>
    <row r="33" spans="1:3" s="40" customFormat="1" ht="20.100000000000001" customHeight="1" x14ac:dyDescent="0.25">
      <c r="A33" s="443">
        <v>701</v>
      </c>
      <c r="B33" s="444" t="s">
        <v>1714</v>
      </c>
      <c r="C33" s="39"/>
    </row>
    <row r="34" spans="1:3" s="40" customFormat="1" ht="20.100000000000001" customHeight="1" x14ac:dyDescent="0.25">
      <c r="A34" s="443">
        <v>702</v>
      </c>
      <c r="B34" s="444" t="s">
        <v>1035</v>
      </c>
      <c r="C34" s="39"/>
    </row>
    <row r="35" spans="1:3" s="40" customFormat="1" ht="20.100000000000001" customHeight="1" x14ac:dyDescent="0.25">
      <c r="A35" s="443">
        <v>703</v>
      </c>
      <c r="B35" s="444" t="s">
        <v>1036</v>
      </c>
      <c r="C35" s="39"/>
    </row>
    <row r="36" spans="1:3" s="40" customFormat="1" ht="20.100000000000001" customHeight="1" x14ac:dyDescent="0.25">
      <c r="A36" s="443">
        <v>704</v>
      </c>
      <c r="B36" s="444" t="s">
        <v>1037</v>
      </c>
      <c r="C36" s="39"/>
    </row>
    <row r="37" spans="1:3" s="40" customFormat="1" ht="20.100000000000001" customHeight="1" x14ac:dyDescent="0.25">
      <c r="A37" s="447">
        <v>709</v>
      </c>
      <c r="B37" s="448" t="s">
        <v>179</v>
      </c>
      <c r="C37" s="39"/>
    </row>
    <row r="38" spans="1:3" ht="15.75" x14ac:dyDescent="0.25"/>
    <row r="39" spans="1:3" s="45" customFormat="1" ht="15.75" x14ac:dyDescent="0.25">
      <c r="B39" s="42"/>
    </row>
    <row r="40" spans="1:3" s="45" customFormat="1" ht="15.75" x14ac:dyDescent="0.25">
      <c r="B40" s="42"/>
    </row>
    <row r="41" spans="1:3" s="45" customFormat="1" ht="15.75" x14ac:dyDescent="0.25">
      <c r="B41" s="42"/>
    </row>
    <row r="42" spans="1:3" s="45" customFormat="1" ht="15.75" x14ac:dyDescent="0.25">
      <c r="B42" s="42"/>
    </row>
    <row r="43" spans="1:3" s="45" customFormat="1" ht="15.75" x14ac:dyDescent="0.25">
      <c r="B43" s="42"/>
    </row>
    <row r="44" spans="1:3" s="45" customFormat="1" ht="15.75" x14ac:dyDescent="0.25">
      <c r="B44" s="42"/>
    </row>
    <row r="45" spans="1:3" s="45" customFormat="1" ht="15.75" x14ac:dyDescent="0.25">
      <c r="B45" s="42"/>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sqref="A1:D1"/>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777" t="s">
        <v>1733</v>
      </c>
      <c r="B1" s="777"/>
      <c r="C1" s="777"/>
      <c r="D1" s="777"/>
      <c r="E1" s="177"/>
    </row>
    <row r="2" spans="1:5" ht="36" customHeight="1" thickBot="1" x14ac:dyDescent="0.3">
      <c r="A2" s="449" t="s">
        <v>1649</v>
      </c>
      <c r="B2" s="778" t="s">
        <v>1650</v>
      </c>
      <c r="C2" s="778"/>
      <c r="D2" s="450" t="s">
        <v>1651</v>
      </c>
      <c r="E2" s="176"/>
    </row>
    <row r="3" spans="1:5" ht="15" customHeight="1" x14ac:dyDescent="0.25">
      <c r="A3" s="775" t="s">
        <v>1652</v>
      </c>
      <c r="B3" s="205" t="s">
        <v>1659</v>
      </c>
      <c r="C3" s="206"/>
      <c r="D3" s="780" t="s">
        <v>1664</v>
      </c>
    </row>
    <row r="4" spans="1:5" x14ac:dyDescent="0.25">
      <c r="A4" s="779"/>
      <c r="B4" s="178" t="s">
        <v>1653</v>
      </c>
      <c r="C4" s="179" t="s">
        <v>1660</v>
      </c>
      <c r="D4" s="781"/>
    </row>
    <row r="5" spans="1:5" x14ac:dyDescent="0.25">
      <c r="A5" s="779"/>
      <c r="B5" s="180" t="s">
        <v>1653</v>
      </c>
      <c r="C5" s="181" t="s">
        <v>1661</v>
      </c>
      <c r="D5" s="782"/>
    </row>
    <row r="6" spans="1:5" ht="39" customHeight="1" thickBot="1" x14ac:dyDescent="0.3">
      <c r="A6" s="776"/>
      <c r="B6" s="207" t="s">
        <v>1653</v>
      </c>
      <c r="C6" s="208" t="s">
        <v>1662</v>
      </c>
      <c r="D6" s="209" t="s">
        <v>1665</v>
      </c>
    </row>
    <row r="7" spans="1:5" ht="4.5" customHeight="1" thickBot="1" x14ac:dyDescent="0.3">
      <c r="A7" s="221"/>
      <c r="B7" s="221"/>
      <c r="C7" s="225"/>
      <c r="D7" s="226"/>
    </row>
    <row r="8" spans="1:5" ht="116.25" customHeight="1" x14ac:dyDescent="0.25">
      <c r="A8" s="783" t="s">
        <v>1654</v>
      </c>
      <c r="B8" s="210" t="s">
        <v>1653</v>
      </c>
      <c r="C8" s="211" t="s">
        <v>1663</v>
      </c>
      <c r="D8" s="212" t="s">
        <v>1655</v>
      </c>
    </row>
    <row r="9" spans="1:5" ht="76.5" customHeight="1" x14ac:dyDescent="0.25">
      <c r="A9" s="784"/>
      <c r="B9" s="197" t="s">
        <v>1653</v>
      </c>
      <c r="C9" s="196" t="s">
        <v>1666</v>
      </c>
      <c r="D9" s="199" t="s">
        <v>1715</v>
      </c>
    </row>
    <row r="10" spans="1:5" ht="72" customHeight="1" x14ac:dyDescent="0.25">
      <c r="A10" s="784"/>
      <c r="B10" s="197" t="s">
        <v>1653</v>
      </c>
      <c r="C10" s="198" t="s">
        <v>1667</v>
      </c>
      <c r="D10" s="199" t="s">
        <v>1656</v>
      </c>
    </row>
    <row r="11" spans="1:5" ht="36" customHeight="1" x14ac:dyDescent="0.25">
      <c r="A11" s="784"/>
      <c r="B11" s="197" t="s">
        <v>1653</v>
      </c>
      <c r="C11" s="198" t="s">
        <v>1668</v>
      </c>
      <c r="D11" s="200" t="s">
        <v>1669</v>
      </c>
    </row>
    <row r="12" spans="1:5" ht="56.25" customHeight="1" x14ac:dyDescent="0.25">
      <c r="A12" s="784"/>
      <c r="B12" s="197" t="s">
        <v>1653</v>
      </c>
      <c r="C12" s="198" t="s">
        <v>1670</v>
      </c>
      <c r="D12" s="199" t="s">
        <v>1671</v>
      </c>
    </row>
    <row r="13" spans="1:5" ht="37.5" customHeight="1" x14ac:dyDescent="0.25">
      <c r="A13" s="784"/>
      <c r="B13" s="197" t="s">
        <v>1653</v>
      </c>
      <c r="C13" s="198" t="s">
        <v>1672</v>
      </c>
      <c r="D13" s="199" t="s">
        <v>1674</v>
      </c>
    </row>
    <row r="14" spans="1:5" ht="38.25" customHeight="1" thickBot="1" x14ac:dyDescent="0.3">
      <c r="A14" s="785"/>
      <c r="B14" s="213" t="s">
        <v>1653</v>
      </c>
      <c r="C14" s="214" t="s">
        <v>1673</v>
      </c>
      <c r="D14" s="215" t="s">
        <v>1675</v>
      </c>
    </row>
    <row r="15" spans="1:5" ht="4.5" customHeight="1" thickBot="1" x14ac:dyDescent="0.3">
      <c r="A15" s="133"/>
      <c r="B15" s="227"/>
      <c r="C15" s="228"/>
      <c r="D15" s="229"/>
    </row>
    <row r="16" spans="1:5" ht="43.5" customHeight="1" x14ac:dyDescent="0.25">
      <c r="A16" s="786" t="s">
        <v>1658</v>
      </c>
      <c r="B16" s="216" t="s">
        <v>1653</v>
      </c>
      <c r="C16" s="217" t="s">
        <v>1683</v>
      </c>
      <c r="D16" s="218" t="s">
        <v>1680</v>
      </c>
    </row>
    <row r="17" spans="1:4" ht="50.25" customHeight="1" x14ac:dyDescent="0.25">
      <c r="A17" s="787"/>
      <c r="B17" s="182" t="s">
        <v>1653</v>
      </c>
      <c r="C17" s="183" t="s">
        <v>1684</v>
      </c>
      <c r="D17" s="201" t="s">
        <v>1676</v>
      </c>
    </row>
    <row r="18" spans="1:4" ht="54.75" customHeight="1" thickBot="1" x14ac:dyDescent="0.3">
      <c r="A18" s="788"/>
      <c r="B18" s="202" t="s">
        <v>1653</v>
      </c>
      <c r="C18" s="203" t="s">
        <v>1685</v>
      </c>
      <c r="D18" s="204" t="s">
        <v>1677</v>
      </c>
    </row>
    <row r="19" spans="1:4" ht="4.5" customHeight="1" thickBot="1" x14ac:dyDescent="0.3">
      <c r="A19" s="230"/>
      <c r="B19" s="231"/>
      <c r="C19" s="228"/>
      <c r="D19" s="229"/>
    </row>
    <row r="20" spans="1:4" ht="59.25" customHeight="1" x14ac:dyDescent="0.25">
      <c r="A20" s="773" t="s">
        <v>1678</v>
      </c>
      <c r="B20" s="219" t="s">
        <v>1653</v>
      </c>
      <c r="C20" s="220" t="s">
        <v>1686</v>
      </c>
      <c r="D20" s="212" t="s">
        <v>1688</v>
      </c>
    </row>
    <row r="21" spans="1:4" ht="25.5" customHeight="1" thickBot="1" x14ac:dyDescent="0.3">
      <c r="A21" s="774"/>
      <c r="B21" s="213" t="s">
        <v>1653</v>
      </c>
      <c r="C21" s="214" t="s">
        <v>1687</v>
      </c>
      <c r="D21" s="215" t="s">
        <v>1689</v>
      </c>
    </row>
    <row r="22" spans="1:4" ht="4.5" customHeight="1" thickBot="1" x14ac:dyDescent="0.3">
      <c r="A22" s="232"/>
      <c r="B22" s="222"/>
      <c r="C22" s="223"/>
      <c r="D22" s="224"/>
    </row>
    <row r="23" spans="1:4" ht="37.5" customHeight="1" x14ac:dyDescent="0.25">
      <c r="A23" s="775" t="s">
        <v>1679</v>
      </c>
      <c r="B23" s="216" t="s">
        <v>1653</v>
      </c>
      <c r="C23" s="217" t="s">
        <v>1682</v>
      </c>
      <c r="D23" s="218" t="s">
        <v>1690</v>
      </c>
    </row>
    <row r="24" spans="1:4" ht="29.25" customHeight="1" thickBot="1" x14ac:dyDescent="0.3">
      <c r="A24" s="776"/>
      <c r="B24" s="202" t="s">
        <v>1653</v>
      </c>
      <c r="C24" s="203" t="s">
        <v>1681</v>
      </c>
      <c r="D24" s="204" t="s">
        <v>1691</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9"/>
  <sheetViews>
    <sheetView showGridLines="0" showRuler="0" topLeftCell="B1" zoomScale="90" zoomScaleNormal="90" workbookViewId="0">
      <selection activeCell="C6" sqref="C6"/>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48" t="s">
        <v>1566</v>
      </c>
      <c r="C1" s="549"/>
    </row>
    <row r="2" spans="2:3" ht="18" customHeight="1" x14ac:dyDescent="0.25">
      <c r="B2" s="550"/>
      <c r="C2" s="551"/>
    </row>
    <row r="3" spans="2:3" ht="21" x14ac:dyDescent="0.25">
      <c r="B3" s="285"/>
      <c r="C3" s="286"/>
    </row>
    <row r="4" spans="2:3" ht="21" x14ac:dyDescent="0.25">
      <c r="B4" s="283" t="s">
        <v>0</v>
      </c>
      <c r="C4" s="284" t="s">
        <v>5</v>
      </c>
    </row>
    <row r="5" spans="2:3" ht="63" x14ac:dyDescent="0.25">
      <c r="B5" s="280">
        <v>1</v>
      </c>
      <c r="C5" s="287" t="s">
        <v>2114</v>
      </c>
    </row>
    <row r="6" spans="2:3" ht="47.25" x14ac:dyDescent="0.25">
      <c r="B6" s="280">
        <v>2</v>
      </c>
      <c r="C6" s="282" t="s">
        <v>2115</v>
      </c>
    </row>
    <row r="7" spans="2:3" ht="31.5" x14ac:dyDescent="0.25">
      <c r="B7" s="280">
        <v>3</v>
      </c>
      <c r="C7" s="282" t="s">
        <v>2116</v>
      </c>
    </row>
    <row r="8" spans="2:3" ht="47.25" x14ac:dyDescent="0.25">
      <c r="B8" s="280">
        <v>4</v>
      </c>
      <c r="C8" s="282" t="s">
        <v>2117</v>
      </c>
    </row>
    <row r="9" spans="2:3" ht="63" x14ac:dyDescent="0.25">
      <c r="B9" s="280">
        <v>5</v>
      </c>
      <c r="C9" s="287" t="s">
        <v>2118</v>
      </c>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0"/>
  <sheetViews>
    <sheetView workbookViewId="0">
      <selection activeCell="D5" sqref="D5"/>
    </sheetView>
  </sheetViews>
  <sheetFormatPr baseColWidth="10" defaultRowHeight="15" x14ac:dyDescent="0.25"/>
  <cols>
    <col min="1" max="1" width="30.140625" bestFit="1" customWidth="1"/>
    <col min="2" max="2" width="22.5703125" customWidth="1"/>
    <col min="3" max="3" width="26" bestFit="1" customWidth="1"/>
    <col min="4" max="4" width="22.5703125" bestFit="1" customWidth="1"/>
    <col min="5" max="5" width="22.42578125" bestFit="1" customWidth="1"/>
    <col min="6" max="6" width="32.140625" bestFit="1" customWidth="1"/>
    <col min="7" max="7" width="35" bestFit="1" customWidth="1"/>
    <col min="8" max="8" width="23.28515625" bestFit="1" customWidth="1"/>
  </cols>
  <sheetData>
    <row r="1" spans="1:8" ht="57.75" customHeight="1" x14ac:dyDescent="0.25">
      <c r="A1" s="553" t="s">
        <v>2119</v>
      </c>
      <c r="B1" s="553"/>
      <c r="C1" s="553"/>
      <c r="D1" s="553"/>
      <c r="E1" s="553"/>
      <c r="F1" s="553"/>
      <c r="G1" s="553"/>
      <c r="H1" s="553"/>
    </row>
    <row r="2" spans="1:8" ht="15.75" x14ac:dyDescent="0.25">
      <c r="A2" s="554" t="s">
        <v>2120</v>
      </c>
      <c r="B2" s="554"/>
      <c r="C2" s="554"/>
      <c r="D2" s="554"/>
      <c r="E2" s="554"/>
      <c r="F2" s="554"/>
      <c r="G2" s="554"/>
      <c r="H2" s="554"/>
    </row>
    <row r="3" spans="1:8" ht="15.75" x14ac:dyDescent="0.25">
      <c r="A3" s="505" t="s">
        <v>2121</v>
      </c>
      <c r="B3" s="506" t="s">
        <v>2122</v>
      </c>
      <c r="C3" s="505" t="s">
        <v>2123</v>
      </c>
      <c r="D3" s="506" t="s">
        <v>34</v>
      </c>
      <c r="E3" s="506" t="s">
        <v>1567</v>
      </c>
      <c r="F3" s="505" t="s">
        <v>2124</v>
      </c>
      <c r="G3" s="505" t="s">
        <v>2125</v>
      </c>
      <c r="H3" s="505" t="s">
        <v>2126</v>
      </c>
    </row>
    <row r="4" spans="1:8" ht="120" x14ac:dyDescent="0.25">
      <c r="A4" s="507" t="s">
        <v>2127</v>
      </c>
      <c r="B4" s="508" t="s">
        <v>2128</v>
      </c>
      <c r="C4" s="508" t="s">
        <v>2129</v>
      </c>
      <c r="D4" s="508" t="s">
        <v>2130</v>
      </c>
      <c r="E4" s="508" t="s">
        <v>2131</v>
      </c>
      <c r="F4" s="508" t="s">
        <v>2132</v>
      </c>
      <c r="G4" s="508" t="s">
        <v>2133</v>
      </c>
      <c r="H4" s="508" t="s">
        <v>2134</v>
      </c>
    </row>
    <row r="5" spans="1:8" ht="75" x14ac:dyDescent="0.25">
      <c r="A5" s="509" t="s">
        <v>2127</v>
      </c>
      <c r="B5" s="508" t="s">
        <v>2128</v>
      </c>
      <c r="C5" s="510" t="s">
        <v>2135</v>
      </c>
      <c r="D5" s="508" t="s">
        <v>2136</v>
      </c>
      <c r="E5" s="508" t="s">
        <v>2137</v>
      </c>
      <c r="F5" s="508" t="s">
        <v>2138</v>
      </c>
      <c r="G5" s="508" t="s">
        <v>2139</v>
      </c>
      <c r="H5" s="508" t="s">
        <v>2134</v>
      </c>
    </row>
    <row r="6" spans="1:8" ht="120" x14ac:dyDescent="0.25">
      <c r="A6" s="509" t="s">
        <v>2127</v>
      </c>
      <c r="B6" s="508" t="s">
        <v>2128</v>
      </c>
      <c r="C6" s="508" t="s">
        <v>2140</v>
      </c>
      <c r="D6" s="508" t="s">
        <v>2141</v>
      </c>
      <c r="E6" s="508" t="s">
        <v>2142</v>
      </c>
      <c r="F6" s="508" t="s">
        <v>2138</v>
      </c>
      <c r="G6" s="508" t="s">
        <v>2143</v>
      </c>
      <c r="H6" s="508" t="s">
        <v>2134</v>
      </c>
    </row>
    <row r="7" spans="1:8" ht="15.75" x14ac:dyDescent="0.25">
      <c r="A7" s="555" t="s">
        <v>2144</v>
      </c>
      <c r="B7" s="555"/>
      <c r="C7" s="555"/>
      <c r="D7" s="555"/>
      <c r="E7" s="555"/>
      <c r="F7" s="555"/>
      <c r="G7" s="555"/>
      <c r="H7" s="555"/>
    </row>
    <row r="8" spans="1:8" ht="15.75" x14ac:dyDescent="0.25">
      <c r="A8" s="505" t="s">
        <v>2121</v>
      </c>
      <c r="B8" s="506" t="s">
        <v>2122</v>
      </c>
      <c r="C8" s="505" t="s">
        <v>2123</v>
      </c>
      <c r="D8" s="506" t="s">
        <v>34</v>
      </c>
      <c r="E8" s="506" t="s">
        <v>2145</v>
      </c>
      <c r="F8" s="505" t="s">
        <v>2124</v>
      </c>
      <c r="G8" s="505" t="s">
        <v>2125</v>
      </c>
      <c r="H8" s="505" t="s">
        <v>2126</v>
      </c>
    </row>
    <row r="9" spans="1:8" ht="150" x14ac:dyDescent="0.25">
      <c r="A9" s="511" t="s">
        <v>2146</v>
      </c>
      <c r="B9" s="511" t="s">
        <v>2147</v>
      </c>
      <c r="C9" s="512" t="s">
        <v>2148</v>
      </c>
      <c r="D9" s="511" t="s">
        <v>2149</v>
      </c>
      <c r="E9" s="511" t="s">
        <v>2150</v>
      </c>
      <c r="F9" s="508" t="s">
        <v>2151</v>
      </c>
      <c r="G9" s="511" t="s">
        <v>2152</v>
      </c>
      <c r="H9" s="508" t="s">
        <v>2134</v>
      </c>
    </row>
    <row r="10" spans="1:8" ht="78.75" x14ac:dyDescent="0.25">
      <c r="A10" s="511" t="s">
        <v>2146</v>
      </c>
      <c r="B10" s="511" t="s">
        <v>2147</v>
      </c>
      <c r="C10" s="512" t="s">
        <v>2153</v>
      </c>
      <c r="D10" s="513" t="s">
        <v>2154</v>
      </c>
      <c r="E10" s="513" t="s">
        <v>2155</v>
      </c>
      <c r="F10" s="508" t="s">
        <v>2151</v>
      </c>
      <c r="G10" s="513" t="s">
        <v>2156</v>
      </c>
      <c r="H10" s="508" t="s">
        <v>2134</v>
      </c>
    </row>
    <row r="11" spans="1:8" ht="15.75" x14ac:dyDescent="0.25">
      <c r="A11" s="556" t="s">
        <v>2157</v>
      </c>
      <c r="B11" s="556"/>
      <c r="C11" s="556"/>
      <c r="D11" s="556"/>
      <c r="E11" s="556"/>
      <c r="F11" s="556"/>
      <c r="G11" s="556"/>
      <c r="H11" s="556"/>
    </row>
    <row r="12" spans="1:8" ht="15.75" x14ac:dyDescent="0.25">
      <c r="A12" s="505" t="s">
        <v>2121</v>
      </c>
      <c r="B12" s="506" t="s">
        <v>2122</v>
      </c>
      <c r="C12" s="505" t="s">
        <v>2123</v>
      </c>
      <c r="D12" s="506" t="s">
        <v>34</v>
      </c>
      <c r="E12" s="506" t="s">
        <v>1567</v>
      </c>
      <c r="F12" s="505" t="s">
        <v>2124</v>
      </c>
      <c r="G12" s="505" t="s">
        <v>2125</v>
      </c>
      <c r="H12" s="505" t="s">
        <v>2126</v>
      </c>
    </row>
    <row r="13" spans="1:8" ht="78.75" x14ac:dyDescent="0.25">
      <c r="A13" s="511" t="s">
        <v>2146</v>
      </c>
      <c r="B13" s="511" t="s">
        <v>2158</v>
      </c>
      <c r="C13" s="512" t="s">
        <v>2153</v>
      </c>
      <c r="D13" s="513" t="s">
        <v>2154</v>
      </c>
      <c r="E13" s="513" t="s">
        <v>2155</v>
      </c>
      <c r="F13" s="508" t="s">
        <v>2159</v>
      </c>
      <c r="G13" s="513" t="s">
        <v>2156</v>
      </c>
      <c r="H13" s="508" t="s">
        <v>2134</v>
      </c>
    </row>
    <row r="14" spans="1:8" ht="60" x14ac:dyDescent="0.25">
      <c r="A14" s="511" t="s">
        <v>2146</v>
      </c>
      <c r="B14" s="511" t="s">
        <v>2147</v>
      </c>
      <c r="C14" s="514" t="s">
        <v>2160</v>
      </c>
      <c r="D14" s="513" t="s">
        <v>2161</v>
      </c>
      <c r="E14" s="513" t="s">
        <v>2162</v>
      </c>
      <c r="F14" s="515" t="s">
        <v>2163</v>
      </c>
      <c r="G14" s="513" t="s">
        <v>2164</v>
      </c>
      <c r="H14" s="508" t="s">
        <v>2165</v>
      </c>
    </row>
    <row r="15" spans="1:8" ht="15.75" x14ac:dyDescent="0.25">
      <c r="A15" s="556" t="s">
        <v>2166</v>
      </c>
      <c r="B15" s="556"/>
      <c r="C15" s="556"/>
      <c r="D15" s="556"/>
      <c r="E15" s="556"/>
      <c r="F15" s="556"/>
      <c r="G15" s="556"/>
      <c r="H15" s="556"/>
    </row>
    <row r="16" spans="1:8" ht="15.75" x14ac:dyDescent="0.25">
      <c r="A16" s="516" t="s">
        <v>2121</v>
      </c>
      <c r="B16" s="517" t="s">
        <v>2122</v>
      </c>
      <c r="C16" s="516" t="s">
        <v>2123</v>
      </c>
      <c r="D16" s="517" t="s">
        <v>34</v>
      </c>
      <c r="E16" s="517" t="s">
        <v>1567</v>
      </c>
      <c r="F16" s="516" t="s">
        <v>2124</v>
      </c>
      <c r="G16" s="516" t="s">
        <v>2125</v>
      </c>
      <c r="H16" s="516" t="s">
        <v>2126</v>
      </c>
    </row>
    <row r="17" spans="1:8" ht="75" x14ac:dyDescent="0.25">
      <c r="A17" s="511" t="s">
        <v>2167</v>
      </c>
      <c r="B17" s="511" t="s">
        <v>2168</v>
      </c>
      <c r="C17" s="512" t="s">
        <v>2169</v>
      </c>
      <c r="D17" s="511" t="s">
        <v>2170</v>
      </c>
      <c r="E17" s="511" t="s">
        <v>2171</v>
      </c>
      <c r="F17" s="508" t="s">
        <v>2172</v>
      </c>
      <c r="G17" s="511" t="s">
        <v>2173</v>
      </c>
      <c r="H17" s="508" t="s">
        <v>2174</v>
      </c>
    </row>
    <row r="18" spans="1:8" ht="75" x14ac:dyDescent="0.25">
      <c r="A18" s="511" t="s">
        <v>2167</v>
      </c>
      <c r="B18" s="511" t="s">
        <v>2168</v>
      </c>
      <c r="C18" s="514" t="s">
        <v>2175</v>
      </c>
      <c r="D18" s="513" t="s">
        <v>2176</v>
      </c>
      <c r="E18" s="513" t="s">
        <v>2177</v>
      </c>
      <c r="F18" s="508" t="s">
        <v>2172</v>
      </c>
      <c r="G18" s="511" t="s">
        <v>2178</v>
      </c>
      <c r="H18" s="508" t="s">
        <v>2134</v>
      </c>
    </row>
    <row r="19" spans="1:8" ht="18" customHeight="1" x14ac:dyDescent="0.25">
      <c r="A19" s="557" t="s">
        <v>2179</v>
      </c>
      <c r="B19" s="557"/>
      <c r="C19" s="557"/>
      <c r="D19" s="557"/>
      <c r="E19" s="557"/>
      <c r="F19" s="557"/>
      <c r="G19" s="557"/>
      <c r="H19" s="557"/>
    </row>
    <row r="20" spans="1:8" ht="15.75" x14ac:dyDescent="0.25">
      <c r="A20" s="518" t="s">
        <v>2121</v>
      </c>
      <c r="B20" s="519" t="s">
        <v>2122</v>
      </c>
      <c r="C20" s="518" t="s">
        <v>2123</v>
      </c>
      <c r="D20" s="519" t="s">
        <v>34</v>
      </c>
      <c r="E20" s="519" t="s">
        <v>1567</v>
      </c>
      <c r="F20" s="518" t="s">
        <v>2124</v>
      </c>
      <c r="G20" s="518" t="s">
        <v>2125</v>
      </c>
      <c r="H20" s="518" t="s">
        <v>2126</v>
      </c>
    </row>
    <row r="21" spans="1:8" ht="63" x14ac:dyDescent="0.25">
      <c r="A21" s="511" t="s">
        <v>2167</v>
      </c>
      <c r="B21" s="512" t="s">
        <v>2180</v>
      </c>
      <c r="C21" s="520" t="s">
        <v>2181</v>
      </c>
      <c r="D21" s="511" t="s">
        <v>2182</v>
      </c>
      <c r="E21" s="511" t="s">
        <v>2155</v>
      </c>
      <c r="F21" s="511" t="s">
        <v>2183</v>
      </c>
      <c r="G21" s="521" t="s">
        <v>2184</v>
      </c>
      <c r="H21" s="508" t="s">
        <v>2165</v>
      </c>
    </row>
    <row r="22" spans="1:8" ht="75" x14ac:dyDescent="0.25">
      <c r="A22" s="511" t="s">
        <v>2185</v>
      </c>
      <c r="B22" s="512" t="s">
        <v>2180</v>
      </c>
      <c r="C22" s="511" t="s">
        <v>2186</v>
      </c>
      <c r="D22" s="508" t="s">
        <v>2187</v>
      </c>
      <c r="E22" s="508" t="s">
        <v>2155</v>
      </c>
      <c r="F22" s="511" t="s">
        <v>2183</v>
      </c>
      <c r="G22" s="521" t="s">
        <v>2184</v>
      </c>
      <c r="H22" s="508" t="s">
        <v>2174</v>
      </c>
    </row>
    <row r="23" spans="1:8" ht="63" x14ac:dyDescent="0.25">
      <c r="A23" s="511" t="s">
        <v>2188</v>
      </c>
      <c r="B23" s="512" t="s">
        <v>2180</v>
      </c>
      <c r="C23" s="511" t="s">
        <v>2189</v>
      </c>
      <c r="D23" s="511" t="s">
        <v>2190</v>
      </c>
      <c r="E23" s="511" t="s">
        <v>2155</v>
      </c>
      <c r="F23" s="511" t="s">
        <v>2183</v>
      </c>
      <c r="G23" s="510" t="s">
        <v>2191</v>
      </c>
      <c r="H23" s="508" t="s">
        <v>2165</v>
      </c>
    </row>
    <row r="24" spans="1:8" ht="15.75" x14ac:dyDescent="0.25">
      <c r="A24" s="558" t="s">
        <v>2192</v>
      </c>
      <c r="B24" s="559"/>
      <c r="C24" s="559"/>
      <c r="D24" s="559"/>
      <c r="E24" s="559"/>
      <c r="F24" s="559"/>
      <c r="G24" s="559"/>
      <c r="H24" s="559"/>
    </row>
    <row r="25" spans="1:8" ht="15.75" x14ac:dyDescent="0.25">
      <c r="A25" s="518" t="s">
        <v>2121</v>
      </c>
      <c r="B25" s="519" t="s">
        <v>2122</v>
      </c>
      <c r="C25" s="518" t="s">
        <v>2123</v>
      </c>
      <c r="D25" s="519" t="s">
        <v>34</v>
      </c>
      <c r="E25" s="519" t="s">
        <v>1567</v>
      </c>
      <c r="F25" s="518" t="s">
        <v>2124</v>
      </c>
      <c r="G25" s="518" t="s">
        <v>2125</v>
      </c>
      <c r="H25" s="518" t="s">
        <v>2126</v>
      </c>
    </row>
    <row r="26" spans="1:8" ht="60" x14ac:dyDescent="0.25">
      <c r="A26" s="511" t="s">
        <v>2167</v>
      </c>
      <c r="B26" s="522" t="s">
        <v>2193</v>
      </c>
      <c r="C26" s="512" t="s">
        <v>2194</v>
      </c>
      <c r="D26" s="508" t="s">
        <v>2195</v>
      </c>
      <c r="E26" s="508" t="s">
        <v>2196</v>
      </c>
      <c r="F26" s="511" t="s">
        <v>2197</v>
      </c>
      <c r="G26" s="521" t="s">
        <v>2184</v>
      </c>
      <c r="H26" s="511" t="s">
        <v>2198</v>
      </c>
    </row>
    <row r="27" spans="1:8" ht="60" x14ac:dyDescent="0.25">
      <c r="A27" s="511" t="s">
        <v>2167</v>
      </c>
      <c r="B27" s="511" t="s">
        <v>2193</v>
      </c>
      <c r="C27" s="512" t="s">
        <v>2199</v>
      </c>
      <c r="D27" s="508" t="s">
        <v>2200</v>
      </c>
      <c r="E27" s="508" t="s">
        <v>2155</v>
      </c>
      <c r="F27" s="511" t="s">
        <v>2197</v>
      </c>
      <c r="G27" s="521" t="s">
        <v>2184</v>
      </c>
      <c r="H27" s="508" t="s">
        <v>2201</v>
      </c>
    </row>
    <row r="28" spans="1:8" ht="60" x14ac:dyDescent="0.25">
      <c r="A28" s="511" t="s">
        <v>2167</v>
      </c>
      <c r="B28" s="511" t="s">
        <v>2193</v>
      </c>
      <c r="C28" s="512" t="s">
        <v>2202</v>
      </c>
      <c r="D28" s="508" t="s">
        <v>2203</v>
      </c>
      <c r="E28" s="508" t="s">
        <v>2155</v>
      </c>
      <c r="F28" s="511" t="s">
        <v>2197</v>
      </c>
      <c r="G28" s="521" t="s">
        <v>2184</v>
      </c>
      <c r="H28" s="508" t="s">
        <v>2204</v>
      </c>
    </row>
    <row r="29" spans="1:8" ht="15" customHeight="1" x14ac:dyDescent="0.25">
      <c r="A29" s="560" t="s">
        <v>2205</v>
      </c>
      <c r="B29" s="561"/>
      <c r="C29" s="561"/>
      <c r="D29" s="561"/>
      <c r="E29" s="561"/>
      <c r="F29" s="561"/>
      <c r="G29" s="561"/>
      <c r="H29" s="562"/>
    </row>
    <row r="30" spans="1:8" ht="15.75" x14ac:dyDescent="0.25">
      <c r="A30" s="518" t="s">
        <v>2121</v>
      </c>
      <c r="B30" s="519" t="s">
        <v>2122</v>
      </c>
      <c r="C30" s="518" t="s">
        <v>2123</v>
      </c>
      <c r="D30" s="519" t="s">
        <v>34</v>
      </c>
      <c r="E30" s="519" t="s">
        <v>1567</v>
      </c>
      <c r="F30" s="518" t="s">
        <v>2124</v>
      </c>
      <c r="G30" s="518" t="s">
        <v>2125</v>
      </c>
      <c r="H30" s="518" t="s">
        <v>2126</v>
      </c>
    </row>
    <row r="31" spans="1:8" ht="60" x14ac:dyDescent="0.25">
      <c r="A31" s="511" t="s">
        <v>2206</v>
      </c>
      <c r="B31" s="511" t="s">
        <v>2180</v>
      </c>
      <c r="C31" s="512" t="s">
        <v>2207</v>
      </c>
      <c r="D31" s="511" t="s">
        <v>2208</v>
      </c>
      <c r="E31" s="511" t="s">
        <v>2155</v>
      </c>
      <c r="F31" s="511" t="s">
        <v>2209</v>
      </c>
      <c r="G31" s="521" t="s">
        <v>2184</v>
      </c>
      <c r="H31" s="508" t="s">
        <v>2165</v>
      </c>
    </row>
    <row r="32" spans="1:8" ht="60" x14ac:dyDescent="0.25">
      <c r="A32" s="511" t="s">
        <v>2206</v>
      </c>
      <c r="B32" s="511" t="s">
        <v>2180</v>
      </c>
      <c r="C32" s="523" t="s">
        <v>2210</v>
      </c>
      <c r="D32" s="511" t="s">
        <v>2211</v>
      </c>
      <c r="E32" s="511" t="s">
        <v>2212</v>
      </c>
      <c r="F32" s="511" t="s">
        <v>2209</v>
      </c>
      <c r="G32" s="521" t="s">
        <v>2184</v>
      </c>
      <c r="H32" s="508" t="s">
        <v>2165</v>
      </c>
    </row>
    <row r="33" spans="1:8" ht="15.75" x14ac:dyDescent="0.25">
      <c r="A33" s="563" t="s">
        <v>2213</v>
      </c>
      <c r="B33" s="564"/>
      <c r="C33" s="564"/>
      <c r="D33" s="564"/>
      <c r="E33" s="564"/>
      <c r="F33" s="564"/>
      <c r="G33" s="564"/>
      <c r="H33" s="565"/>
    </row>
    <row r="34" spans="1:8" ht="15.75" x14ac:dyDescent="0.25">
      <c r="A34" s="518" t="s">
        <v>2121</v>
      </c>
      <c r="B34" s="519" t="s">
        <v>2122</v>
      </c>
      <c r="C34" s="518" t="s">
        <v>2123</v>
      </c>
      <c r="D34" s="519" t="s">
        <v>34</v>
      </c>
      <c r="E34" s="519" t="s">
        <v>1567</v>
      </c>
      <c r="F34" s="518" t="s">
        <v>2124</v>
      </c>
      <c r="G34" s="518" t="s">
        <v>2125</v>
      </c>
      <c r="H34" s="518" t="s">
        <v>2126</v>
      </c>
    </row>
    <row r="35" spans="1:8" ht="105" x14ac:dyDescent="0.25">
      <c r="A35" s="511" t="s">
        <v>2206</v>
      </c>
      <c r="B35" s="511" t="s">
        <v>2214</v>
      </c>
      <c r="C35" s="512" t="s">
        <v>2215</v>
      </c>
      <c r="D35" s="508" t="s">
        <v>2216</v>
      </c>
      <c r="E35" s="508" t="s">
        <v>2217</v>
      </c>
      <c r="F35" s="511" t="s">
        <v>2218</v>
      </c>
      <c r="G35" s="521" t="s">
        <v>2184</v>
      </c>
      <c r="H35" s="508" t="s">
        <v>2134</v>
      </c>
    </row>
    <row r="36" spans="1:8" ht="75" x14ac:dyDescent="0.25">
      <c r="A36" s="511" t="s">
        <v>2206</v>
      </c>
      <c r="B36" s="511" t="s">
        <v>2214</v>
      </c>
      <c r="C36" s="512" t="s">
        <v>2219</v>
      </c>
      <c r="D36" s="511" t="s">
        <v>2220</v>
      </c>
      <c r="E36" s="511" t="s">
        <v>2221</v>
      </c>
      <c r="F36" s="511" t="s">
        <v>2218</v>
      </c>
      <c r="G36" s="521" t="s">
        <v>2184</v>
      </c>
      <c r="H36" s="508" t="s">
        <v>2134</v>
      </c>
    </row>
    <row r="37" spans="1:8" ht="15.75" x14ac:dyDescent="0.25">
      <c r="A37" s="566" t="s">
        <v>2222</v>
      </c>
      <c r="B37" s="567"/>
      <c r="C37" s="567"/>
      <c r="D37" s="567"/>
      <c r="E37" s="567"/>
      <c r="F37" s="567"/>
      <c r="G37" s="567"/>
      <c r="H37" s="567"/>
    </row>
    <row r="38" spans="1:8" ht="15.75" x14ac:dyDescent="0.25">
      <c r="A38" s="524" t="s">
        <v>2121</v>
      </c>
      <c r="B38" s="525" t="s">
        <v>2122</v>
      </c>
      <c r="C38" s="524" t="s">
        <v>2123</v>
      </c>
      <c r="D38" s="525" t="s">
        <v>34</v>
      </c>
      <c r="E38" s="525" t="s">
        <v>1567</v>
      </c>
      <c r="F38" s="524" t="s">
        <v>2124</v>
      </c>
      <c r="G38" s="524" t="s">
        <v>2125</v>
      </c>
      <c r="H38" s="524" t="s">
        <v>2126</v>
      </c>
    </row>
    <row r="39" spans="1:8" ht="90" x14ac:dyDescent="0.25">
      <c r="A39" s="521" t="s">
        <v>2127</v>
      </c>
      <c r="B39" s="511" t="s">
        <v>2223</v>
      </c>
      <c r="C39" s="512" t="s">
        <v>2224</v>
      </c>
      <c r="D39" s="511" t="s">
        <v>2225</v>
      </c>
      <c r="E39" s="511" t="s">
        <v>2226</v>
      </c>
      <c r="F39" s="511" t="s">
        <v>2227</v>
      </c>
      <c r="G39" s="511" t="s">
        <v>2228</v>
      </c>
      <c r="H39" s="508" t="s">
        <v>2134</v>
      </c>
    </row>
    <row r="40" spans="1:8" ht="75" x14ac:dyDescent="0.25">
      <c r="A40" s="521" t="s">
        <v>2127</v>
      </c>
      <c r="B40" s="511" t="s">
        <v>2223</v>
      </c>
      <c r="C40" s="514" t="s">
        <v>2229</v>
      </c>
      <c r="D40" s="511" t="s">
        <v>2230</v>
      </c>
      <c r="E40" s="511" t="s">
        <v>2231</v>
      </c>
      <c r="F40" s="511" t="s">
        <v>2227</v>
      </c>
      <c r="G40" s="511" t="s">
        <v>2232</v>
      </c>
      <c r="H40" s="511" t="s">
        <v>2134</v>
      </c>
    </row>
    <row r="41" spans="1:8" ht="15.75" x14ac:dyDescent="0.25">
      <c r="A41" s="568" t="s">
        <v>2233</v>
      </c>
      <c r="B41" s="568"/>
      <c r="C41" s="568"/>
      <c r="D41" s="568"/>
      <c r="E41" s="568"/>
      <c r="F41" s="568"/>
      <c r="G41" s="568"/>
      <c r="H41" s="568"/>
    </row>
    <row r="42" spans="1:8" ht="15.75" x14ac:dyDescent="0.25">
      <c r="A42" s="524" t="s">
        <v>2121</v>
      </c>
      <c r="B42" s="525" t="s">
        <v>2122</v>
      </c>
      <c r="C42" s="524" t="s">
        <v>2123</v>
      </c>
      <c r="D42" s="525" t="s">
        <v>34</v>
      </c>
      <c r="E42" s="525" t="s">
        <v>1567</v>
      </c>
      <c r="F42" s="524" t="s">
        <v>2124</v>
      </c>
      <c r="G42" s="524" t="s">
        <v>2125</v>
      </c>
      <c r="H42" s="524" t="s">
        <v>2126</v>
      </c>
    </row>
    <row r="43" spans="1:8" ht="75" x14ac:dyDescent="0.25">
      <c r="A43" s="521" t="s">
        <v>2127</v>
      </c>
      <c r="B43" s="511" t="s">
        <v>2223</v>
      </c>
      <c r="C43" s="512" t="s">
        <v>2234</v>
      </c>
      <c r="D43" s="511" t="s">
        <v>2235</v>
      </c>
      <c r="E43" s="511" t="s">
        <v>2236</v>
      </c>
      <c r="F43" s="508" t="s">
        <v>2237</v>
      </c>
      <c r="G43" s="511" t="s">
        <v>2238</v>
      </c>
      <c r="H43" s="508" t="s">
        <v>2134</v>
      </c>
    </row>
    <row r="44" spans="1:8" ht="75" x14ac:dyDescent="0.25">
      <c r="A44" s="510" t="s">
        <v>2127</v>
      </c>
      <c r="B44" s="511" t="s">
        <v>2223</v>
      </c>
      <c r="C44" s="512" t="s">
        <v>2239</v>
      </c>
      <c r="D44" s="511" t="s">
        <v>2240</v>
      </c>
      <c r="E44" s="511" t="s">
        <v>2236</v>
      </c>
      <c r="F44" s="511" t="s">
        <v>2237</v>
      </c>
      <c r="G44" s="508" t="s">
        <v>2238</v>
      </c>
      <c r="H44" s="508" t="s">
        <v>2165</v>
      </c>
    </row>
    <row r="45" spans="1:8" ht="15.75" x14ac:dyDescent="0.25">
      <c r="A45" s="552" t="s">
        <v>2241</v>
      </c>
      <c r="B45" s="552"/>
      <c r="C45" s="552"/>
      <c r="D45" s="552"/>
      <c r="E45" s="552"/>
      <c r="F45" s="552"/>
      <c r="G45" s="552"/>
      <c r="H45" s="552"/>
    </row>
    <row r="46" spans="1:8" ht="15.75" x14ac:dyDescent="0.25">
      <c r="A46" s="524" t="s">
        <v>2121</v>
      </c>
      <c r="B46" s="525" t="s">
        <v>2122</v>
      </c>
      <c r="C46" s="524" t="s">
        <v>2123</v>
      </c>
      <c r="D46" s="525" t="s">
        <v>34</v>
      </c>
      <c r="E46" s="525" t="s">
        <v>1567</v>
      </c>
      <c r="F46" s="524" t="s">
        <v>2124</v>
      </c>
      <c r="G46" s="524" t="s">
        <v>2125</v>
      </c>
      <c r="H46" s="524" t="s">
        <v>2126</v>
      </c>
    </row>
    <row r="47" spans="1:8" ht="90" x14ac:dyDescent="0.25">
      <c r="A47" s="510" t="s">
        <v>2127</v>
      </c>
      <c r="B47" s="511" t="s">
        <v>2223</v>
      </c>
      <c r="C47" s="512" t="s">
        <v>2242</v>
      </c>
      <c r="D47" s="511" t="s">
        <v>2243</v>
      </c>
      <c r="E47" s="511" t="s">
        <v>2244</v>
      </c>
      <c r="F47" s="511" t="s">
        <v>2245</v>
      </c>
      <c r="G47" s="513" t="s">
        <v>2246</v>
      </c>
      <c r="H47" s="508" t="s">
        <v>2134</v>
      </c>
    </row>
    <row r="48" spans="1:8" ht="60" x14ac:dyDescent="0.25">
      <c r="A48" s="510" t="s">
        <v>2127</v>
      </c>
      <c r="B48" s="511" t="s">
        <v>2223</v>
      </c>
      <c r="C48" s="512" t="s">
        <v>2247</v>
      </c>
      <c r="D48" s="513" t="s">
        <v>2248</v>
      </c>
      <c r="E48" s="513" t="s">
        <v>2155</v>
      </c>
      <c r="F48" s="511" t="s">
        <v>2245</v>
      </c>
      <c r="G48" s="511" t="s">
        <v>2249</v>
      </c>
      <c r="H48" s="511" t="s">
        <v>2165</v>
      </c>
    </row>
    <row r="49" spans="1:8" ht="15.75" x14ac:dyDescent="0.25">
      <c r="A49" s="558" t="s">
        <v>2250</v>
      </c>
      <c r="B49" s="559"/>
      <c r="C49" s="559"/>
      <c r="D49" s="559"/>
      <c r="E49" s="559"/>
      <c r="F49" s="559"/>
      <c r="G49" s="559"/>
      <c r="H49" s="559"/>
    </row>
    <row r="50" spans="1:8" ht="15.75" x14ac:dyDescent="0.25">
      <c r="A50" s="524" t="s">
        <v>2121</v>
      </c>
      <c r="B50" s="525" t="s">
        <v>2122</v>
      </c>
      <c r="C50" s="524" t="s">
        <v>2123</v>
      </c>
      <c r="D50" s="525" t="s">
        <v>34</v>
      </c>
      <c r="E50" s="525" t="s">
        <v>1567</v>
      </c>
      <c r="F50" s="524" t="s">
        <v>2124</v>
      </c>
      <c r="G50" s="524" t="s">
        <v>2125</v>
      </c>
      <c r="H50" s="524" t="s">
        <v>2126</v>
      </c>
    </row>
    <row r="51" spans="1:8" ht="75" x14ac:dyDescent="0.25">
      <c r="A51" s="510" t="s">
        <v>2127</v>
      </c>
      <c r="B51" s="511" t="s">
        <v>2223</v>
      </c>
      <c r="C51" s="512" t="s">
        <v>2251</v>
      </c>
      <c r="D51" s="511" t="s">
        <v>2252</v>
      </c>
      <c r="E51" s="511" t="s">
        <v>2253</v>
      </c>
      <c r="F51" s="508" t="s">
        <v>2254</v>
      </c>
      <c r="G51" s="511" t="s">
        <v>2255</v>
      </c>
      <c r="H51" s="508" t="s">
        <v>2134</v>
      </c>
    </row>
    <row r="52" spans="1:8" ht="15.75" x14ac:dyDescent="0.25">
      <c r="A52" s="569" t="s">
        <v>2256</v>
      </c>
      <c r="B52" s="570"/>
      <c r="C52" s="570"/>
      <c r="D52" s="570"/>
      <c r="E52" s="570"/>
      <c r="F52" s="570"/>
      <c r="G52" s="570"/>
      <c r="H52" s="571"/>
    </row>
    <row r="53" spans="1:8" ht="15.75" x14ac:dyDescent="0.25">
      <c r="A53" s="524" t="s">
        <v>2121</v>
      </c>
      <c r="B53" s="525" t="s">
        <v>2122</v>
      </c>
      <c r="C53" s="524" t="s">
        <v>2123</v>
      </c>
      <c r="D53" s="525" t="s">
        <v>34</v>
      </c>
      <c r="E53" s="525" t="s">
        <v>1567</v>
      </c>
      <c r="F53" s="524" t="s">
        <v>2124</v>
      </c>
      <c r="G53" s="524" t="s">
        <v>2125</v>
      </c>
      <c r="H53" s="524" t="s">
        <v>2126</v>
      </c>
    </row>
    <row r="54" spans="1:8" ht="75" x14ac:dyDescent="0.25">
      <c r="A54" s="511" t="s">
        <v>2146</v>
      </c>
      <c r="B54" s="511" t="s">
        <v>2257</v>
      </c>
      <c r="C54" s="511" t="s">
        <v>2258</v>
      </c>
      <c r="D54" s="511" t="s">
        <v>2259</v>
      </c>
      <c r="E54" s="511" t="s">
        <v>2260</v>
      </c>
      <c r="F54" s="521" t="s">
        <v>2261</v>
      </c>
      <c r="G54" s="520" t="s">
        <v>2262</v>
      </c>
      <c r="H54" s="508" t="s">
        <v>2134</v>
      </c>
    </row>
    <row r="55" spans="1:8" ht="75" x14ac:dyDescent="0.25">
      <c r="A55" s="511" t="s">
        <v>2146</v>
      </c>
      <c r="B55" s="511" t="s">
        <v>2257</v>
      </c>
      <c r="C55" s="511" t="s">
        <v>2263</v>
      </c>
      <c r="D55" s="511" t="s">
        <v>2264</v>
      </c>
      <c r="E55" s="511" t="s">
        <v>2260</v>
      </c>
      <c r="F55" s="521" t="s">
        <v>2261</v>
      </c>
      <c r="G55" s="511" t="s">
        <v>2265</v>
      </c>
      <c r="H55" s="508" t="s">
        <v>2134</v>
      </c>
    </row>
    <row r="56" spans="1:8" ht="15.75" x14ac:dyDescent="0.25">
      <c r="A56" s="572" t="s">
        <v>2266</v>
      </c>
      <c r="B56" s="573"/>
      <c r="C56" s="573"/>
      <c r="D56" s="573"/>
      <c r="E56" s="573"/>
      <c r="F56" s="573"/>
      <c r="G56" s="573"/>
      <c r="H56" s="574"/>
    </row>
    <row r="57" spans="1:8" ht="15.75" x14ac:dyDescent="0.25">
      <c r="A57" s="526" t="s">
        <v>2121</v>
      </c>
      <c r="B57" s="527" t="s">
        <v>2122</v>
      </c>
      <c r="C57" s="526" t="s">
        <v>2123</v>
      </c>
      <c r="D57" s="527" t="s">
        <v>34</v>
      </c>
      <c r="E57" s="527" t="s">
        <v>1567</v>
      </c>
      <c r="F57" s="526" t="s">
        <v>2124</v>
      </c>
      <c r="G57" s="526" t="s">
        <v>2125</v>
      </c>
      <c r="H57" s="526" t="s">
        <v>2126</v>
      </c>
    </row>
    <row r="58" spans="1:8" ht="120" x14ac:dyDescent="0.25">
      <c r="A58" s="511" t="s">
        <v>2146</v>
      </c>
      <c r="B58" s="512" t="s">
        <v>2267</v>
      </c>
      <c r="C58" s="511" t="s">
        <v>2268</v>
      </c>
      <c r="D58" s="511" t="s">
        <v>2269</v>
      </c>
      <c r="E58" s="511" t="s">
        <v>2270</v>
      </c>
      <c r="F58" s="511" t="s">
        <v>2271</v>
      </c>
      <c r="G58" s="509" t="s">
        <v>2272</v>
      </c>
      <c r="H58" s="508" t="s">
        <v>2134</v>
      </c>
    </row>
    <row r="59" spans="1:8" ht="105" x14ac:dyDescent="0.25">
      <c r="A59" s="511" t="s">
        <v>2146</v>
      </c>
      <c r="B59" s="512" t="s">
        <v>2267</v>
      </c>
      <c r="C59" s="511" t="s">
        <v>2273</v>
      </c>
      <c r="D59" s="511" t="s">
        <v>2274</v>
      </c>
      <c r="E59" s="511" t="s">
        <v>2275</v>
      </c>
      <c r="F59" s="511" t="s">
        <v>2271</v>
      </c>
      <c r="G59" s="509" t="s">
        <v>2276</v>
      </c>
      <c r="H59" s="508" t="s">
        <v>2134</v>
      </c>
    </row>
    <row r="60" spans="1:8" ht="90" x14ac:dyDescent="0.25">
      <c r="A60" s="511" t="s">
        <v>2146</v>
      </c>
      <c r="B60" s="512" t="s">
        <v>2267</v>
      </c>
      <c r="C60" s="511" t="s">
        <v>2277</v>
      </c>
      <c r="D60" s="511" t="s">
        <v>2278</v>
      </c>
      <c r="E60" s="511" t="s">
        <v>2279</v>
      </c>
      <c r="F60" s="511" t="s">
        <v>2271</v>
      </c>
      <c r="G60" s="509" t="s">
        <v>2280</v>
      </c>
      <c r="H60" s="508" t="s">
        <v>2281</v>
      </c>
    </row>
    <row r="61" spans="1:8" ht="15.75" x14ac:dyDescent="0.25">
      <c r="A61" s="566" t="s">
        <v>1251</v>
      </c>
      <c r="B61" s="567"/>
      <c r="C61" s="567"/>
      <c r="D61" s="567"/>
      <c r="E61" s="567"/>
      <c r="F61" s="567"/>
      <c r="G61" s="567"/>
      <c r="H61" s="567"/>
    </row>
    <row r="62" spans="1:8" ht="15.75" x14ac:dyDescent="0.25">
      <c r="A62" s="526" t="s">
        <v>2121</v>
      </c>
      <c r="B62" s="527" t="s">
        <v>2122</v>
      </c>
      <c r="C62" s="526" t="s">
        <v>2123</v>
      </c>
      <c r="D62" s="527" t="s">
        <v>34</v>
      </c>
      <c r="E62" s="527" t="s">
        <v>1567</v>
      </c>
      <c r="F62" s="526" t="s">
        <v>2124</v>
      </c>
      <c r="G62" s="526" t="s">
        <v>2125</v>
      </c>
      <c r="H62" s="526" t="s">
        <v>2126</v>
      </c>
    </row>
    <row r="63" spans="1:8" ht="75" x14ac:dyDescent="0.25">
      <c r="A63" s="511" t="s">
        <v>2146</v>
      </c>
      <c r="B63" s="511" t="s">
        <v>2267</v>
      </c>
      <c r="C63" s="528" t="s">
        <v>2282</v>
      </c>
      <c r="D63" s="511" t="s">
        <v>2283</v>
      </c>
      <c r="E63" s="511" t="s">
        <v>2284</v>
      </c>
      <c r="F63" s="511" t="s">
        <v>2285</v>
      </c>
      <c r="G63" s="521" t="s">
        <v>2286</v>
      </c>
      <c r="H63" s="508" t="s">
        <v>2134</v>
      </c>
    </row>
    <row r="64" spans="1:8" ht="75" x14ac:dyDescent="0.25">
      <c r="A64" s="511" t="s">
        <v>2146</v>
      </c>
      <c r="B64" s="511" t="s">
        <v>2267</v>
      </c>
      <c r="C64" s="514" t="s">
        <v>2287</v>
      </c>
      <c r="D64" s="511" t="s">
        <v>2288</v>
      </c>
      <c r="E64" s="511" t="s">
        <v>2289</v>
      </c>
      <c r="F64" s="511" t="s">
        <v>2285</v>
      </c>
      <c r="G64" s="521" t="s">
        <v>2286</v>
      </c>
      <c r="H64" s="508" t="s">
        <v>2134</v>
      </c>
    </row>
    <row r="65" spans="1:8" ht="75" x14ac:dyDescent="0.25">
      <c r="A65" s="511" t="s">
        <v>2146</v>
      </c>
      <c r="B65" s="511" t="s">
        <v>2267</v>
      </c>
      <c r="C65" s="514" t="s">
        <v>2290</v>
      </c>
      <c r="D65" s="511" t="s">
        <v>2291</v>
      </c>
      <c r="E65" s="511" t="s">
        <v>2292</v>
      </c>
      <c r="F65" s="511" t="s">
        <v>2285</v>
      </c>
      <c r="G65" s="521" t="s">
        <v>2293</v>
      </c>
      <c r="H65" s="508" t="s">
        <v>2134</v>
      </c>
    </row>
    <row r="66" spans="1:8" ht="17.25" customHeight="1" x14ac:dyDescent="0.25">
      <c r="A66" s="566" t="s">
        <v>2294</v>
      </c>
      <c r="B66" s="567"/>
      <c r="C66" s="567"/>
      <c r="D66" s="567"/>
      <c r="E66" s="567"/>
      <c r="F66" s="567"/>
      <c r="G66" s="567"/>
      <c r="H66" s="567"/>
    </row>
    <row r="67" spans="1:8" ht="15.75" x14ac:dyDescent="0.25">
      <c r="A67" s="526" t="s">
        <v>2121</v>
      </c>
      <c r="B67" s="527" t="s">
        <v>2122</v>
      </c>
      <c r="C67" s="526" t="s">
        <v>2123</v>
      </c>
      <c r="D67" s="527" t="s">
        <v>34</v>
      </c>
      <c r="E67" s="527"/>
      <c r="F67" s="526" t="s">
        <v>2124</v>
      </c>
      <c r="G67" s="526" t="s">
        <v>2125</v>
      </c>
      <c r="H67" s="526" t="s">
        <v>2126</v>
      </c>
    </row>
    <row r="68" spans="1:8" ht="78.75" x14ac:dyDescent="0.25">
      <c r="A68" s="511" t="s">
        <v>2146</v>
      </c>
      <c r="B68" s="511" t="s">
        <v>2267</v>
      </c>
      <c r="C68" s="511" t="s">
        <v>2295</v>
      </c>
      <c r="D68" s="512" t="s">
        <v>2296</v>
      </c>
      <c r="E68" s="511" t="s">
        <v>2297</v>
      </c>
      <c r="F68" s="511" t="s">
        <v>2298</v>
      </c>
      <c r="G68" s="511" t="s">
        <v>2299</v>
      </c>
      <c r="H68" s="508" t="s">
        <v>2134</v>
      </c>
    </row>
    <row r="69" spans="1:8" ht="75" x14ac:dyDescent="0.25">
      <c r="A69" s="511" t="s">
        <v>2146</v>
      </c>
      <c r="B69" s="511" t="s">
        <v>2267</v>
      </c>
      <c r="C69" s="511" t="s">
        <v>2300</v>
      </c>
      <c r="D69" s="512" t="s">
        <v>2301</v>
      </c>
      <c r="E69" s="511" t="s">
        <v>2297</v>
      </c>
      <c r="F69" s="511" t="s">
        <v>2298</v>
      </c>
      <c r="G69" s="511" t="s">
        <v>2302</v>
      </c>
      <c r="H69" s="508" t="s">
        <v>2134</v>
      </c>
    </row>
    <row r="70" spans="1:8" ht="75" x14ac:dyDescent="0.25">
      <c r="A70" s="511" t="s">
        <v>2146</v>
      </c>
      <c r="B70" s="511" t="s">
        <v>2267</v>
      </c>
      <c r="C70" s="511" t="s">
        <v>2303</v>
      </c>
      <c r="D70" s="512" t="s">
        <v>2304</v>
      </c>
      <c r="E70" s="511" t="s">
        <v>2297</v>
      </c>
      <c r="F70" s="511" t="s">
        <v>2298</v>
      </c>
      <c r="G70" s="511" t="s">
        <v>2302</v>
      </c>
      <c r="H70" s="508" t="s">
        <v>2134</v>
      </c>
    </row>
    <row r="71" spans="1:8" ht="15.75" x14ac:dyDescent="0.25">
      <c r="A71" s="566" t="s">
        <v>2305</v>
      </c>
      <c r="B71" s="567"/>
      <c r="C71" s="567"/>
      <c r="D71" s="567"/>
      <c r="E71" s="567"/>
      <c r="F71" s="567"/>
      <c r="G71" s="567"/>
      <c r="H71" s="567"/>
    </row>
    <row r="72" spans="1:8" ht="15.75" x14ac:dyDescent="0.25">
      <c r="A72" s="526" t="s">
        <v>2121</v>
      </c>
      <c r="B72" s="527" t="s">
        <v>2122</v>
      </c>
      <c r="C72" s="526" t="s">
        <v>2123</v>
      </c>
      <c r="D72" s="527" t="s">
        <v>34</v>
      </c>
      <c r="E72" s="527"/>
      <c r="F72" s="526" t="s">
        <v>2124</v>
      </c>
      <c r="G72" s="526" t="s">
        <v>2125</v>
      </c>
      <c r="H72" s="526" t="s">
        <v>2126</v>
      </c>
    </row>
    <row r="73" spans="1:8" ht="75" x14ac:dyDescent="0.25">
      <c r="A73" s="511" t="s">
        <v>2146</v>
      </c>
      <c r="B73" s="511" t="s">
        <v>2267</v>
      </c>
      <c r="C73" s="513" t="s">
        <v>2306</v>
      </c>
      <c r="D73" s="512" t="s">
        <v>2307</v>
      </c>
      <c r="E73" s="511" t="s">
        <v>2308</v>
      </c>
      <c r="F73" s="511" t="s">
        <v>2298</v>
      </c>
      <c r="G73" s="510" t="s">
        <v>2309</v>
      </c>
      <c r="H73" s="508" t="s">
        <v>2134</v>
      </c>
    </row>
    <row r="74" spans="1:8" ht="75" x14ac:dyDescent="0.25">
      <c r="A74" s="511" t="s">
        <v>2146</v>
      </c>
      <c r="B74" s="511" t="s">
        <v>2267</v>
      </c>
      <c r="C74" s="513" t="s">
        <v>2310</v>
      </c>
      <c r="D74" s="512" t="s">
        <v>2311</v>
      </c>
      <c r="E74" s="511" t="s">
        <v>2308</v>
      </c>
      <c r="F74" s="511" t="s">
        <v>2298</v>
      </c>
      <c r="G74" s="510" t="s">
        <v>2309</v>
      </c>
      <c r="H74" s="508" t="s">
        <v>2134</v>
      </c>
    </row>
    <row r="75" spans="1:8" ht="75" x14ac:dyDescent="0.25">
      <c r="A75" s="511" t="s">
        <v>2146</v>
      </c>
      <c r="B75" s="511" t="s">
        <v>2267</v>
      </c>
      <c r="C75" s="513" t="s">
        <v>2312</v>
      </c>
      <c r="D75" s="512" t="s">
        <v>2313</v>
      </c>
      <c r="E75" s="511" t="s">
        <v>2260</v>
      </c>
      <c r="F75" s="511" t="s">
        <v>2298</v>
      </c>
      <c r="G75" s="521" t="s">
        <v>2314</v>
      </c>
      <c r="H75" s="508" t="s">
        <v>2134</v>
      </c>
    </row>
    <row r="76" spans="1:8" ht="75" x14ac:dyDescent="0.25">
      <c r="A76" s="511" t="s">
        <v>2146</v>
      </c>
      <c r="B76" s="511" t="s">
        <v>2267</v>
      </c>
      <c r="C76" s="513" t="s">
        <v>2315</v>
      </c>
      <c r="D76" s="529" t="s">
        <v>2316</v>
      </c>
      <c r="E76" s="508" t="s">
        <v>2260</v>
      </c>
      <c r="F76" s="511" t="s">
        <v>2298</v>
      </c>
      <c r="G76" s="511" t="s">
        <v>2317</v>
      </c>
      <c r="H76" s="508" t="s">
        <v>2134</v>
      </c>
    </row>
    <row r="77" spans="1:8" ht="15.75" x14ac:dyDescent="0.25">
      <c r="A77" s="566" t="s">
        <v>2318</v>
      </c>
      <c r="B77" s="567"/>
      <c r="C77" s="567"/>
      <c r="D77" s="567"/>
      <c r="E77" s="567"/>
      <c r="F77" s="567"/>
      <c r="G77" s="567"/>
      <c r="H77" s="567"/>
    </row>
    <row r="78" spans="1:8" ht="15.75" x14ac:dyDescent="0.25">
      <c r="A78" s="526" t="s">
        <v>2121</v>
      </c>
      <c r="B78" s="527" t="s">
        <v>2122</v>
      </c>
      <c r="C78" s="526" t="s">
        <v>2123</v>
      </c>
      <c r="D78" s="527" t="s">
        <v>34</v>
      </c>
      <c r="E78" s="527" t="s">
        <v>1567</v>
      </c>
      <c r="F78" s="526" t="s">
        <v>2124</v>
      </c>
      <c r="G78" s="526" t="s">
        <v>2125</v>
      </c>
      <c r="H78" s="526" t="s">
        <v>2126</v>
      </c>
    </row>
    <row r="79" spans="1:8" ht="75" x14ac:dyDescent="0.25">
      <c r="A79" s="511" t="s">
        <v>2146</v>
      </c>
      <c r="B79" s="511" t="s">
        <v>2267</v>
      </c>
      <c r="C79" s="514" t="s">
        <v>2319</v>
      </c>
      <c r="D79" s="522" t="s">
        <v>2320</v>
      </c>
      <c r="E79" s="522" t="s">
        <v>2297</v>
      </c>
      <c r="F79" s="513" t="s">
        <v>2321</v>
      </c>
      <c r="G79" s="513" t="s">
        <v>2322</v>
      </c>
      <c r="H79" s="508" t="s">
        <v>2134</v>
      </c>
    </row>
    <row r="80" spans="1:8" ht="75" x14ac:dyDescent="0.25">
      <c r="A80" s="511" t="s">
        <v>2146</v>
      </c>
      <c r="B80" s="511" t="s">
        <v>2267</v>
      </c>
      <c r="C80" s="514" t="s">
        <v>2319</v>
      </c>
      <c r="D80" s="513" t="s">
        <v>2323</v>
      </c>
      <c r="E80" s="513" t="s">
        <v>2297</v>
      </c>
      <c r="F80" s="513" t="s">
        <v>2321</v>
      </c>
      <c r="G80" s="513" t="s">
        <v>2322</v>
      </c>
      <c r="H80" s="508" t="s">
        <v>2134</v>
      </c>
    </row>
    <row r="81" spans="1:8" ht="75" x14ac:dyDescent="0.25">
      <c r="A81" s="511" t="s">
        <v>2146</v>
      </c>
      <c r="B81" s="511" t="s">
        <v>2267</v>
      </c>
      <c r="C81" s="514" t="s">
        <v>2319</v>
      </c>
      <c r="D81" s="511" t="s">
        <v>2324</v>
      </c>
      <c r="E81" s="511" t="s">
        <v>2297</v>
      </c>
      <c r="F81" s="513" t="s">
        <v>2321</v>
      </c>
      <c r="G81" s="513" t="s">
        <v>2322</v>
      </c>
      <c r="H81" s="508" t="s">
        <v>2134</v>
      </c>
    </row>
    <row r="82" spans="1:8" ht="15.75" x14ac:dyDescent="0.25">
      <c r="A82" s="558" t="s">
        <v>2325</v>
      </c>
      <c r="B82" s="559"/>
      <c r="C82" s="559"/>
      <c r="D82" s="559"/>
      <c r="E82" s="559"/>
      <c r="F82" s="559"/>
      <c r="G82" s="559"/>
      <c r="H82" s="559"/>
    </row>
    <row r="83" spans="1:8" ht="15.75" x14ac:dyDescent="0.25">
      <c r="A83" s="526" t="s">
        <v>2121</v>
      </c>
      <c r="B83" s="527" t="s">
        <v>2122</v>
      </c>
      <c r="C83" s="526" t="s">
        <v>2123</v>
      </c>
      <c r="D83" s="527" t="s">
        <v>34</v>
      </c>
      <c r="E83" s="527" t="s">
        <v>1567</v>
      </c>
      <c r="F83" s="526" t="s">
        <v>2124</v>
      </c>
      <c r="G83" s="526" t="s">
        <v>2125</v>
      </c>
      <c r="H83" s="526" t="s">
        <v>2126</v>
      </c>
    </row>
    <row r="84" spans="1:8" ht="90" x14ac:dyDescent="0.25">
      <c r="A84" s="511" t="s">
        <v>2146</v>
      </c>
      <c r="B84" s="511" t="s">
        <v>2267</v>
      </c>
      <c r="C84" s="512" t="s">
        <v>2326</v>
      </c>
      <c r="D84" s="511" t="s">
        <v>2327</v>
      </c>
      <c r="E84" s="511" t="s">
        <v>2328</v>
      </c>
      <c r="F84" s="511" t="s">
        <v>2329</v>
      </c>
      <c r="G84" s="521" t="s">
        <v>2330</v>
      </c>
      <c r="H84" s="508" t="s">
        <v>2134</v>
      </c>
    </row>
    <row r="85" spans="1:8" ht="75" x14ac:dyDescent="0.25">
      <c r="A85" s="511" t="s">
        <v>2146</v>
      </c>
      <c r="B85" s="511" t="s">
        <v>2267</v>
      </c>
      <c r="C85" s="512" t="s">
        <v>2331</v>
      </c>
      <c r="D85" s="511" t="s">
        <v>2332</v>
      </c>
      <c r="E85" s="511" t="s">
        <v>2328</v>
      </c>
      <c r="F85" s="521" t="s">
        <v>2333</v>
      </c>
      <c r="G85" s="521" t="s">
        <v>2330</v>
      </c>
      <c r="H85" s="508" t="s">
        <v>2134</v>
      </c>
    </row>
    <row r="86" spans="1:8" ht="15.75" x14ac:dyDescent="0.25">
      <c r="A86" s="566" t="s">
        <v>2334</v>
      </c>
      <c r="B86" s="567"/>
      <c r="C86" s="567"/>
      <c r="D86" s="567"/>
      <c r="E86" s="567"/>
      <c r="F86" s="567"/>
      <c r="G86" s="567"/>
      <c r="H86" s="567"/>
    </row>
    <row r="87" spans="1:8" ht="15.75" x14ac:dyDescent="0.25">
      <c r="A87" s="524" t="s">
        <v>2121</v>
      </c>
      <c r="B87" s="525" t="s">
        <v>2122</v>
      </c>
      <c r="C87" s="524" t="s">
        <v>2123</v>
      </c>
      <c r="D87" s="525" t="s">
        <v>34</v>
      </c>
      <c r="E87" s="525" t="s">
        <v>1567</v>
      </c>
      <c r="F87" s="524" t="s">
        <v>2124</v>
      </c>
      <c r="G87" s="524" t="s">
        <v>2125</v>
      </c>
      <c r="H87" s="524" t="s">
        <v>2126</v>
      </c>
    </row>
    <row r="88" spans="1:8" ht="90" x14ac:dyDescent="0.25">
      <c r="A88" s="521" t="s">
        <v>2335</v>
      </c>
      <c r="B88" s="521" t="s">
        <v>1832</v>
      </c>
      <c r="C88" s="523" t="s">
        <v>2336</v>
      </c>
      <c r="D88" s="511" t="s">
        <v>2337</v>
      </c>
      <c r="E88" s="511" t="s">
        <v>2338</v>
      </c>
      <c r="F88" s="521" t="s">
        <v>2339</v>
      </c>
      <c r="G88" s="511" t="s">
        <v>2340</v>
      </c>
      <c r="H88" s="508" t="s">
        <v>2134</v>
      </c>
    </row>
    <row r="89" spans="1:8" ht="105" x14ac:dyDescent="0.25">
      <c r="A89" s="521" t="s">
        <v>2335</v>
      </c>
      <c r="B89" s="521" t="s">
        <v>1832</v>
      </c>
      <c r="C89" s="512" t="s">
        <v>2341</v>
      </c>
      <c r="D89" s="511" t="s">
        <v>2342</v>
      </c>
      <c r="E89" s="511" t="s">
        <v>2338</v>
      </c>
      <c r="F89" s="521" t="s">
        <v>2343</v>
      </c>
      <c r="G89" s="511" t="s">
        <v>2340</v>
      </c>
      <c r="H89" s="508" t="s">
        <v>2165</v>
      </c>
    </row>
    <row r="90" spans="1:8" ht="75" x14ac:dyDescent="0.25">
      <c r="A90" s="521" t="s">
        <v>2335</v>
      </c>
      <c r="B90" s="521" t="s">
        <v>1832</v>
      </c>
      <c r="C90" s="523" t="s">
        <v>2344</v>
      </c>
      <c r="D90" s="511" t="s">
        <v>2345</v>
      </c>
      <c r="E90" s="511" t="s">
        <v>2346</v>
      </c>
      <c r="F90" s="521" t="s">
        <v>2343</v>
      </c>
      <c r="G90" s="511" t="s">
        <v>2340</v>
      </c>
      <c r="H90" s="508" t="s">
        <v>2174</v>
      </c>
    </row>
    <row r="91" spans="1:8" ht="15.75" x14ac:dyDescent="0.25">
      <c r="A91" s="558" t="s">
        <v>2347</v>
      </c>
      <c r="B91" s="559"/>
      <c r="C91" s="559"/>
      <c r="D91" s="559"/>
      <c r="E91" s="559"/>
      <c r="F91" s="559"/>
      <c r="G91" s="559"/>
      <c r="H91" s="559"/>
    </row>
    <row r="92" spans="1:8" ht="15.75" x14ac:dyDescent="0.25">
      <c r="A92" s="524" t="s">
        <v>2121</v>
      </c>
      <c r="B92" s="525" t="s">
        <v>2122</v>
      </c>
      <c r="C92" s="524" t="s">
        <v>2123</v>
      </c>
      <c r="D92" s="525" t="s">
        <v>34</v>
      </c>
      <c r="E92" s="525" t="s">
        <v>1567</v>
      </c>
      <c r="F92" s="524" t="s">
        <v>2124</v>
      </c>
      <c r="G92" s="524" t="s">
        <v>2125</v>
      </c>
      <c r="H92" s="524" t="s">
        <v>2126</v>
      </c>
    </row>
    <row r="93" spans="1:8" ht="75" x14ac:dyDescent="0.25">
      <c r="A93" s="511" t="s">
        <v>2348</v>
      </c>
      <c r="B93" s="530" t="s">
        <v>1832</v>
      </c>
      <c r="C93" s="521" t="s">
        <v>2349</v>
      </c>
      <c r="D93" s="511" t="s">
        <v>2350</v>
      </c>
      <c r="E93" s="511" t="s">
        <v>2351</v>
      </c>
      <c r="F93" s="521" t="s">
        <v>2352</v>
      </c>
      <c r="G93" s="508" t="s">
        <v>2353</v>
      </c>
      <c r="H93" s="515" t="s">
        <v>2174</v>
      </c>
    </row>
    <row r="94" spans="1:8" ht="75" x14ac:dyDescent="0.25">
      <c r="A94" s="511" t="s">
        <v>2348</v>
      </c>
      <c r="B94" s="530" t="s">
        <v>1832</v>
      </c>
      <c r="C94" s="521" t="s">
        <v>2354</v>
      </c>
      <c r="D94" s="511" t="s">
        <v>2355</v>
      </c>
      <c r="E94" s="511" t="s">
        <v>2356</v>
      </c>
      <c r="F94" s="521" t="s">
        <v>2352</v>
      </c>
      <c r="G94" s="508" t="s">
        <v>2357</v>
      </c>
      <c r="H94" s="515" t="s">
        <v>2134</v>
      </c>
    </row>
    <row r="95" spans="1:8" ht="75" x14ac:dyDescent="0.25">
      <c r="A95" s="511" t="s">
        <v>2348</v>
      </c>
      <c r="B95" s="530" t="s">
        <v>1832</v>
      </c>
      <c r="C95" s="508" t="s">
        <v>2358</v>
      </c>
      <c r="D95" s="511" t="s">
        <v>2359</v>
      </c>
      <c r="E95" s="511" t="s">
        <v>2360</v>
      </c>
      <c r="F95" s="521" t="s">
        <v>2352</v>
      </c>
      <c r="G95" s="508" t="s">
        <v>2361</v>
      </c>
      <c r="H95" s="515" t="s">
        <v>2174</v>
      </c>
    </row>
    <row r="96" spans="1:8" ht="15.75" x14ac:dyDescent="0.25">
      <c r="A96" s="556" t="s">
        <v>1129</v>
      </c>
      <c r="B96" s="556"/>
      <c r="C96" s="556"/>
      <c r="D96" s="556"/>
      <c r="E96" s="556"/>
      <c r="F96" s="556"/>
      <c r="G96" s="556"/>
      <c r="H96" s="556"/>
    </row>
    <row r="97" spans="1:8" ht="15.75" x14ac:dyDescent="0.25">
      <c r="A97" s="524" t="s">
        <v>2121</v>
      </c>
      <c r="B97" s="525" t="s">
        <v>2122</v>
      </c>
      <c r="C97" s="524" t="s">
        <v>2123</v>
      </c>
      <c r="D97" s="525" t="s">
        <v>34</v>
      </c>
      <c r="E97" s="525" t="s">
        <v>1567</v>
      </c>
      <c r="F97" s="524" t="s">
        <v>2124</v>
      </c>
      <c r="G97" s="524" t="s">
        <v>2125</v>
      </c>
      <c r="H97" s="524" t="s">
        <v>2126</v>
      </c>
    </row>
    <row r="98" spans="1:8" ht="60" x14ac:dyDescent="0.25">
      <c r="A98" s="521" t="s">
        <v>2335</v>
      </c>
      <c r="B98" s="521" t="s">
        <v>1832</v>
      </c>
      <c r="C98" s="511" t="s">
        <v>2362</v>
      </c>
      <c r="D98" s="522" t="s">
        <v>2363</v>
      </c>
      <c r="E98" s="511" t="s">
        <v>2364</v>
      </c>
      <c r="F98" s="521" t="s">
        <v>2365</v>
      </c>
      <c r="G98" s="521" t="s">
        <v>2366</v>
      </c>
      <c r="H98" s="515" t="s">
        <v>2165</v>
      </c>
    </row>
    <row r="99" spans="1:8" ht="60" x14ac:dyDescent="0.25">
      <c r="A99" s="521" t="s">
        <v>2335</v>
      </c>
      <c r="B99" s="521" t="s">
        <v>1832</v>
      </c>
      <c r="C99" s="511" t="s">
        <v>2367</v>
      </c>
      <c r="D99" s="511" t="s">
        <v>2368</v>
      </c>
      <c r="E99" s="511" t="s">
        <v>2364</v>
      </c>
      <c r="F99" s="521" t="s">
        <v>2365</v>
      </c>
      <c r="G99" s="521" t="s">
        <v>2366</v>
      </c>
      <c r="H99" s="515" t="s">
        <v>2174</v>
      </c>
    </row>
    <row r="100" spans="1:8" ht="75" x14ac:dyDescent="0.25">
      <c r="A100" s="521" t="s">
        <v>2335</v>
      </c>
      <c r="B100" s="521" t="s">
        <v>1832</v>
      </c>
      <c r="C100" s="511" t="s">
        <v>2369</v>
      </c>
      <c r="D100" s="511" t="s">
        <v>2363</v>
      </c>
      <c r="E100" s="511" t="s">
        <v>2364</v>
      </c>
      <c r="F100" s="521" t="s">
        <v>2365</v>
      </c>
      <c r="G100" s="521" t="s">
        <v>2366</v>
      </c>
      <c r="H100" s="515" t="s">
        <v>2134</v>
      </c>
    </row>
    <row r="101" spans="1:8" ht="60" x14ac:dyDescent="0.25">
      <c r="A101" s="521" t="s">
        <v>2335</v>
      </c>
      <c r="B101" s="521" t="s">
        <v>1832</v>
      </c>
      <c r="C101" s="513" t="s">
        <v>2370</v>
      </c>
      <c r="D101" s="511" t="s">
        <v>2371</v>
      </c>
      <c r="E101" s="521" t="s">
        <v>2372</v>
      </c>
      <c r="F101" s="521" t="s">
        <v>2365</v>
      </c>
      <c r="G101" s="521" t="s">
        <v>2366</v>
      </c>
      <c r="H101" s="515" t="s">
        <v>2165</v>
      </c>
    </row>
    <row r="102" spans="1:8" ht="15.75" x14ac:dyDescent="0.25">
      <c r="A102" s="558" t="s">
        <v>2373</v>
      </c>
      <c r="B102" s="559"/>
      <c r="C102" s="559"/>
      <c r="D102" s="559"/>
      <c r="E102" s="559"/>
      <c r="F102" s="559"/>
      <c r="G102" s="559"/>
      <c r="H102" s="559"/>
    </row>
    <row r="103" spans="1:8" ht="15.75" x14ac:dyDescent="0.25">
      <c r="A103" s="524" t="s">
        <v>2121</v>
      </c>
      <c r="B103" s="525" t="s">
        <v>2122</v>
      </c>
      <c r="C103" s="524" t="s">
        <v>2123</v>
      </c>
      <c r="D103" s="525" t="s">
        <v>34</v>
      </c>
      <c r="E103" s="525" t="s">
        <v>1567</v>
      </c>
      <c r="F103" s="524" t="s">
        <v>2124</v>
      </c>
      <c r="G103" s="524" t="s">
        <v>2125</v>
      </c>
      <c r="H103" s="524" t="s">
        <v>2126</v>
      </c>
    </row>
    <row r="104" spans="1:8" ht="105" x14ac:dyDescent="0.25">
      <c r="A104" s="531" t="s">
        <v>2348</v>
      </c>
      <c r="B104" s="531" t="s">
        <v>1832</v>
      </c>
      <c r="C104" s="513" t="s">
        <v>2374</v>
      </c>
      <c r="D104" s="511" t="s">
        <v>2375</v>
      </c>
      <c r="E104" s="511" t="s">
        <v>2376</v>
      </c>
      <c r="F104" s="513" t="s">
        <v>2377</v>
      </c>
      <c r="G104" s="513" t="s">
        <v>2378</v>
      </c>
      <c r="H104" s="515" t="s">
        <v>2174</v>
      </c>
    </row>
    <row r="105" spans="1:8" ht="90" x14ac:dyDescent="0.25">
      <c r="A105" s="531" t="s">
        <v>2348</v>
      </c>
      <c r="B105" s="531" t="s">
        <v>1832</v>
      </c>
      <c r="C105" s="513" t="s">
        <v>2379</v>
      </c>
      <c r="D105" s="511" t="s">
        <v>2380</v>
      </c>
      <c r="E105" s="511" t="s">
        <v>2381</v>
      </c>
      <c r="F105" s="513" t="s">
        <v>2377</v>
      </c>
      <c r="G105" s="511" t="s">
        <v>2382</v>
      </c>
      <c r="H105" s="515" t="s">
        <v>2165</v>
      </c>
    </row>
    <row r="106" spans="1:8" ht="135" x14ac:dyDescent="0.25">
      <c r="A106" s="531" t="s">
        <v>2348</v>
      </c>
      <c r="B106" s="531" t="s">
        <v>1832</v>
      </c>
      <c r="C106" s="511" t="s">
        <v>2383</v>
      </c>
      <c r="D106" s="511" t="s">
        <v>2384</v>
      </c>
      <c r="E106" s="511" t="s">
        <v>2385</v>
      </c>
      <c r="F106" s="513" t="s">
        <v>2377</v>
      </c>
      <c r="G106" s="511" t="s">
        <v>2386</v>
      </c>
      <c r="H106" s="515" t="s">
        <v>2174</v>
      </c>
    </row>
    <row r="107" spans="1:8" ht="15.75" x14ac:dyDescent="0.25">
      <c r="A107" s="575" t="s">
        <v>2387</v>
      </c>
      <c r="B107" s="576"/>
      <c r="C107" s="576"/>
      <c r="D107" s="576"/>
      <c r="E107" s="576"/>
      <c r="F107" s="576"/>
      <c r="G107" s="576"/>
      <c r="H107" s="577"/>
    </row>
    <row r="108" spans="1:8" ht="15.75" x14ac:dyDescent="0.25">
      <c r="A108" s="518" t="s">
        <v>2121</v>
      </c>
      <c r="B108" s="519" t="s">
        <v>2122</v>
      </c>
      <c r="C108" s="518" t="s">
        <v>2123</v>
      </c>
      <c r="D108" s="519" t="s">
        <v>34</v>
      </c>
      <c r="E108" s="519"/>
      <c r="F108" s="518" t="s">
        <v>2124</v>
      </c>
      <c r="G108" s="518" t="s">
        <v>2125</v>
      </c>
      <c r="H108" s="518" t="s">
        <v>2126</v>
      </c>
    </row>
    <row r="109" spans="1:8" ht="60" x14ac:dyDescent="0.25">
      <c r="A109" s="511" t="s">
        <v>2388</v>
      </c>
      <c r="B109" s="512" t="s">
        <v>2389</v>
      </c>
      <c r="C109" s="513" t="s">
        <v>2390</v>
      </c>
      <c r="D109" s="511" t="s">
        <v>2391</v>
      </c>
      <c r="E109" s="521" t="s">
        <v>2392</v>
      </c>
      <c r="F109" s="511" t="s">
        <v>2393</v>
      </c>
      <c r="G109" s="511" t="s">
        <v>2394</v>
      </c>
      <c r="H109" s="515" t="s">
        <v>2165</v>
      </c>
    </row>
    <row r="110" spans="1:8" ht="90" x14ac:dyDescent="0.25">
      <c r="A110" s="511" t="s">
        <v>2388</v>
      </c>
      <c r="B110" s="512" t="s">
        <v>2389</v>
      </c>
      <c r="C110" s="513" t="s">
        <v>2395</v>
      </c>
      <c r="D110" s="511" t="s">
        <v>2396</v>
      </c>
      <c r="E110" s="511" t="s">
        <v>2397</v>
      </c>
      <c r="F110" s="511" t="s">
        <v>2393</v>
      </c>
      <c r="G110" s="511" t="s">
        <v>2394</v>
      </c>
      <c r="H110" s="515" t="s">
        <v>2165</v>
      </c>
    </row>
    <row r="111" spans="1:8" ht="15.75" x14ac:dyDescent="0.25">
      <c r="A111" s="569" t="s">
        <v>2398</v>
      </c>
      <c r="B111" s="570"/>
      <c r="C111" s="570"/>
      <c r="D111" s="570"/>
      <c r="E111" s="570"/>
      <c r="F111" s="570"/>
      <c r="G111" s="570"/>
      <c r="H111" s="571"/>
    </row>
    <row r="112" spans="1:8" ht="15.75" x14ac:dyDescent="0.25">
      <c r="A112" s="532" t="s">
        <v>2121</v>
      </c>
      <c r="B112" s="533" t="s">
        <v>2122</v>
      </c>
      <c r="C112" s="532" t="s">
        <v>2123</v>
      </c>
      <c r="D112" s="533" t="s">
        <v>34</v>
      </c>
      <c r="E112" s="533" t="s">
        <v>1567</v>
      </c>
      <c r="F112" s="532" t="s">
        <v>2124</v>
      </c>
      <c r="G112" s="532" t="s">
        <v>2125</v>
      </c>
      <c r="H112" s="532" t="s">
        <v>2126</v>
      </c>
    </row>
    <row r="113" spans="1:8" ht="60" x14ac:dyDescent="0.25">
      <c r="A113" s="511" t="s">
        <v>2388</v>
      </c>
      <c r="B113" s="511" t="s">
        <v>2399</v>
      </c>
      <c r="C113" s="511" t="s">
        <v>2400</v>
      </c>
      <c r="D113" s="511" t="s">
        <v>2401</v>
      </c>
      <c r="E113" s="508" t="s">
        <v>2402</v>
      </c>
      <c r="F113" s="511" t="s">
        <v>2403</v>
      </c>
      <c r="G113" s="511" t="s">
        <v>2404</v>
      </c>
      <c r="H113" s="511" t="s">
        <v>2165</v>
      </c>
    </row>
    <row r="114" spans="1:8" ht="60" x14ac:dyDescent="0.25">
      <c r="A114" s="511" t="s">
        <v>2388</v>
      </c>
      <c r="B114" s="511" t="s">
        <v>2399</v>
      </c>
      <c r="C114" s="511" t="s">
        <v>2405</v>
      </c>
      <c r="D114" s="511" t="s">
        <v>2401</v>
      </c>
      <c r="E114" s="508" t="s">
        <v>2402</v>
      </c>
      <c r="F114" s="511" t="s">
        <v>2403</v>
      </c>
      <c r="G114" s="511" t="s">
        <v>2404</v>
      </c>
      <c r="H114" s="511" t="s">
        <v>2165</v>
      </c>
    </row>
    <row r="115" spans="1:8" ht="60" x14ac:dyDescent="0.25">
      <c r="A115" s="511" t="s">
        <v>2388</v>
      </c>
      <c r="B115" s="511" t="s">
        <v>2399</v>
      </c>
      <c r="C115" s="511" t="s">
        <v>2406</v>
      </c>
      <c r="D115" s="511" t="s">
        <v>2407</v>
      </c>
      <c r="E115" s="508" t="s">
        <v>2402</v>
      </c>
      <c r="F115" s="511" t="s">
        <v>2403</v>
      </c>
      <c r="G115" s="511" t="s">
        <v>2404</v>
      </c>
      <c r="H115" s="511" t="s">
        <v>2165</v>
      </c>
    </row>
    <row r="116" spans="1:8" ht="60" x14ac:dyDescent="0.25">
      <c r="A116" s="511" t="s">
        <v>2388</v>
      </c>
      <c r="B116" s="511" t="s">
        <v>2399</v>
      </c>
      <c r="C116" s="511" t="s">
        <v>2408</v>
      </c>
      <c r="D116" s="511" t="s">
        <v>2409</v>
      </c>
      <c r="E116" s="508" t="s">
        <v>2402</v>
      </c>
      <c r="F116" s="511" t="s">
        <v>2403</v>
      </c>
      <c r="G116" s="511" t="s">
        <v>2404</v>
      </c>
      <c r="H116" s="511" t="s">
        <v>2165</v>
      </c>
    </row>
    <row r="117" spans="1:8" ht="60" x14ac:dyDescent="0.25">
      <c r="A117" s="511" t="s">
        <v>2388</v>
      </c>
      <c r="B117" s="511" t="s">
        <v>2399</v>
      </c>
      <c r="C117" s="511" t="s">
        <v>2410</v>
      </c>
      <c r="D117" s="511" t="s">
        <v>2411</v>
      </c>
      <c r="E117" s="508" t="s">
        <v>2402</v>
      </c>
      <c r="F117" s="511" t="s">
        <v>2403</v>
      </c>
      <c r="G117" s="511" t="s">
        <v>2404</v>
      </c>
      <c r="H117" s="511" t="s">
        <v>2165</v>
      </c>
    </row>
    <row r="118" spans="1:8" ht="15.75" x14ac:dyDescent="0.25">
      <c r="A118" s="554" t="s">
        <v>2412</v>
      </c>
      <c r="B118" s="554"/>
      <c r="C118" s="554"/>
      <c r="D118" s="554"/>
      <c r="E118" s="554"/>
      <c r="F118" s="554"/>
      <c r="G118" s="554"/>
      <c r="H118" s="554"/>
    </row>
    <row r="119" spans="1:8" ht="15.75" x14ac:dyDescent="0.25">
      <c r="A119" s="534" t="s">
        <v>2121</v>
      </c>
      <c r="B119" s="535" t="s">
        <v>2122</v>
      </c>
      <c r="C119" s="534" t="s">
        <v>2123</v>
      </c>
      <c r="D119" s="535" t="s">
        <v>34</v>
      </c>
      <c r="E119" s="535" t="s">
        <v>1567</v>
      </c>
      <c r="F119" s="534" t="s">
        <v>2124</v>
      </c>
      <c r="G119" s="534" t="s">
        <v>2125</v>
      </c>
      <c r="H119" s="534" t="s">
        <v>2126</v>
      </c>
    </row>
    <row r="120" spans="1:8" ht="60" x14ac:dyDescent="0.25">
      <c r="A120" s="521" t="s">
        <v>2127</v>
      </c>
      <c r="B120" s="511" t="s">
        <v>2399</v>
      </c>
      <c r="C120" s="511" t="s">
        <v>2413</v>
      </c>
      <c r="D120" s="511" t="s">
        <v>2414</v>
      </c>
      <c r="E120" s="521" t="s">
        <v>2415</v>
      </c>
      <c r="F120" s="511" t="s">
        <v>2416</v>
      </c>
      <c r="G120" s="511" t="s">
        <v>2417</v>
      </c>
      <c r="H120" s="511" t="s">
        <v>2165</v>
      </c>
    </row>
    <row r="121" spans="1:8" ht="75" x14ac:dyDescent="0.25">
      <c r="A121" s="521" t="s">
        <v>2127</v>
      </c>
      <c r="B121" s="511" t="s">
        <v>2399</v>
      </c>
      <c r="C121" s="521" t="s">
        <v>2418</v>
      </c>
      <c r="D121" s="511" t="s">
        <v>2419</v>
      </c>
      <c r="E121" s="521" t="s">
        <v>2420</v>
      </c>
      <c r="F121" s="511" t="s">
        <v>2416</v>
      </c>
      <c r="G121" s="511" t="s">
        <v>2421</v>
      </c>
      <c r="H121" s="511" t="s">
        <v>2165</v>
      </c>
    </row>
    <row r="122" spans="1:8" ht="90" x14ac:dyDescent="0.25">
      <c r="A122" s="521" t="s">
        <v>2127</v>
      </c>
      <c r="B122" s="511" t="s">
        <v>2399</v>
      </c>
      <c r="C122" s="531" t="s">
        <v>2422</v>
      </c>
      <c r="D122" s="511" t="s">
        <v>2423</v>
      </c>
      <c r="E122" s="521" t="s">
        <v>2142</v>
      </c>
      <c r="F122" s="511" t="s">
        <v>2416</v>
      </c>
      <c r="G122" s="511" t="s">
        <v>2424</v>
      </c>
      <c r="H122" s="511" t="s">
        <v>2134</v>
      </c>
    </row>
    <row r="123" spans="1:8" ht="15.75" x14ac:dyDescent="0.25">
      <c r="A123" s="563" t="s">
        <v>2425</v>
      </c>
      <c r="B123" s="564"/>
      <c r="C123" s="564"/>
      <c r="D123" s="564"/>
      <c r="E123" s="564"/>
      <c r="F123" s="564"/>
      <c r="G123" s="564"/>
      <c r="H123" s="564"/>
    </row>
    <row r="124" spans="1:8" ht="15.75" x14ac:dyDescent="0.25">
      <c r="A124" s="566" t="s">
        <v>2426</v>
      </c>
      <c r="B124" s="567"/>
      <c r="C124" s="567"/>
      <c r="D124" s="567"/>
      <c r="E124" s="567"/>
      <c r="F124" s="567"/>
      <c r="G124" s="567"/>
      <c r="H124" s="567"/>
    </row>
    <row r="125" spans="1:8" ht="15.75" x14ac:dyDescent="0.25">
      <c r="A125" s="536" t="s">
        <v>2121</v>
      </c>
      <c r="B125" s="537" t="s">
        <v>2122</v>
      </c>
      <c r="C125" s="536" t="s">
        <v>2123</v>
      </c>
      <c r="D125" s="538" t="s">
        <v>34</v>
      </c>
      <c r="E125" s="539" t="s">
        <v>1567</v>
      </c>
      <c r="F125" s="536" t="s">
        <v>2124</v>
      </c>
      <c r="G125" s="536" t="s">
        <v>2125</v>
      </c>
      <c r="H125" s="536" t="s">
        <v>2126</v>
      </c>
    </row>
    <row r="126" spans="1:8" ht="90.75" x14ac:dyDescent="0.25">
      <c r="A126" s="521" t="s">
        <v>2348</v>
      </c>
      <c r="B126" s="511" t="s">
        <v>1832</v>
      </c>
      <c r="C126" s="540" t="s">
        <v>2427</v>
      </c>
      <c r="D126" s="541" t="s">
        <v>2428</v>
      </c>
      <c r="E126" s="521" t="s">
        <v>2429</v>
      </c>
      <c r="F126" s="521" t="s">
        <v>2430</v>
      </c>
      <c r="G126" s="511" t="s">
        <v>2431</v>
      </c>
      <c r="H126" s="511" t="s">
        <v>2174</v>
      </c>
    </row>
    <row r="127" spans="1:8" ht="105.75" x14ac:dyDescent="0.25">
      <c r="A127" s="521" t="s">
        <v>2348</v>
      </c>
      <c r="B127" s="521" t="s">
        <v>1832</v>
      </c>
      <c r="C127" s="508" t="s">
        <v>2432</v>
      </c>
      <c r="D127" s="541" t="s">
        <v>2433</v>
      </c>
      <c r="E127" s="511" t="s">
        <v>2434</v>
      </c>
      <c r="F127" s="521" t="s">
        <v>2430</v>
      </c>
      <c r="G127" s="511" t="s">
        <v>2431</v>
      </c>
      <c r="H127" s="511" t="s">
        <v>2165</v>
      </c>
    </row>
    <row r="128" spans="1:8" ht="75" x14ac:dyDescent="0.25">
      <c r="A128" s="521" t="s">
        <v>2348</v>
      </c>
      <c r="B128" s="521" t="s">
        <v>1832</v>
      </c>
      <c r="C128" s="508" t="s">
        <v>2435</v>
      </c>
      <c r="D128" s="541" t="s">
        <v>2436</v>
      </c>
      <c r="E128" s="521" t="s">
        <v>2434</v>
      </c>
      <c r="F128" s="521" t="s">
        <v>2430</v>
      </c>
      <c r="G128" s="511" t="s">
        <v>2431</v>
      </c>
      <c r="H128" s="511" t="s">
        <v>2134</v>
      </c>
    </row>
    <row r="129" spans="1:8" ht="75" x14ac:dyDescent="0.25">
      <c r="A129" s="521" t="s">
        <v>2348</v>
      </c>
      <c r="B129" s="521" t="s">
        <v>1832</v>
      </c>
      <c r="C129" s="508" t="s">
        <v>2437</v>
      </c>
      <c r="D129" s="541" t="s">
        <v>2436</v>
      </c>
      <c r="E129" s="521" t="s">
        <v>2438</v>
      </c>
      <c r="F129" s="521" t="s">
        <v>2430</v>
      </c>
      <c r="G129" s="511" t="s">
        <v>2431</v>
      </c>
      <c r="H129" s="511" t="s">
        <v>2134</v>
      </c>
    </row>
    <row r="130" spans="1:8" ht="75" x14ac:dyDescent="0.25">
      <c r="A130" s="521" t="s">
        <v>2348</v>
      </c>
      <c r="B130" s="521" t="s">
        <v>1832</v>
      </c>
      <c r="C130" s="508" t="s">
        <v>2439</v>
      </c>
      <c r="D130" s="541" t="s">
        <v>2436</v>
      </c>
      <c r="E130" s="521" t="s">
        <v>2440</v>
      </c>
      <c r="F130" s="521" t="s">
        <v>2430</v>
      </c>
      <c r="G130" s="511" t="s">
        <v>2441</v>
      </c>
      <c r="H130" s="511" t="s">
        <v>2174</v>
      </c>
    </row>
    <row r="131" spans="1:8" ht="75" x14ac:dyDescent="0.25">
      <c r="A131" s="521" t="s">
        <v>2348</v>
      </c>
      <c r="B131" s="521" t="s">
        <v>1832</v>
      </c>
      <c r="C131" s="508" t="s">
        <v>2442</v>
      </c>
      <c r="D131" s="511" t="s">
        <v>2443</v>
      </c>
      <c r="E131" s="521" t="s">
        <v>2444</v>
      </c>
      <c r="F131" s="521" t="s">
        <v>2430</v>
      </c>
      <c r="G131" s="511" t="s">
        <v>2441</v>
      </c>
      <c r="H131" s="511" t="s">
        <v>2134</v>
      </c>
    </row>
    <row r="132" spans="1:8" ht="75" x14ac:dyDescent="0.25">
      <c r="A132" s="521" t="s">
        <v>2348</v>
      </c>
      <c r="B132" s="521" t="s">
        <v>1832</v>
      </c>
      <c r="C132" s="508" t="s">
        <v>2445</v>
      </c>
      <c r="D132" s="541" t="s">
        <v>2436</v>
      </c>
      <c r="E132" s="521" t="s">
        <v>2434</v>
      </c>
      <c r="F132" s="521" t="s">
        <v>2430</v>
      </c>
      <c r="G132" s="511" t="s">
        <v>2441</v>
      </c>
      <c r="H132" s="511" t="s">
        <v>2165</v>
      </c>
    </row>
    <row r="133" spans="1:8" ht="60.75" x14ac:dyDescent="0.25">
      <c r="A133" s="521" t="s">
        <v>2348</v>
      </c>
      <c r="B133" s="521" t="s">
        <v>1832</v>
      </c>
      <c r="C133" s="508" t="s">
        <v>2446</v>
      </c>
      <c r="D133" s="541" t="s">
        <v>2436</v>
      </c>
      <c r="E133" s="521" t="s">
        <v>2447</v>
      </c>
      <c r="F133" s="521" t="s">
        <v>2430</v>
      </c>
      <c r="G133" s="511" t="s">
        <v>2441</v>
      </c>
      <c r="H133" s="511" t="s">
        <v>2165</v>
      </c>
    </row>
    <row r="134" spans="1:8" ht="105" x14ac:dyDescent="0.25">
      <c r="A134" s="521" t="s">
        <v>2348</v>
      </c>
      <c r="B134" s="521" t="s">
        <v>1832</v>
      </c>
      <c r="C134" s="508" t="s">
        <v>2448</v>
      </c>
      <c r="D134" s="511" t="s">
        <v>2436</v>
      </c>
      <c r="E134" s="521" t="s">
        <v>2434</v>
      </c>
      <c r="F134" s="521" t="s">
        <v>2430</v>
      </c>
      <c r="G134" s="511" t="s">
        <v>2441</v>
      </c>
      <c r="H134" s="511" t="s">
        <v>2165</v>
      </c>
    </row>
    <row r="135" spans="1:8" ht="60" x14ac:dyDescent="0.25">
      <c r="A135" s="521" t="s">
        <v>2348</v>
      </c>
      <c r="B135" s="521" t="s">
        <v>1832</v>
      </c>
      <c r="C135" s="508" t="s">
        <v>2449</v>
      </c>
      <c r="D135" s="511" t="s">
        <v>2436</v>
      </c>
      <c r="E135" s="521" t="s">
        <v>2434</v>
      </c>
      <c r="F135" s="521" t="s">
        <v>2430</v>
      </c>
      <c r="G135" s="511" t="s">
        <v>2441</v>
      </c>
      <c r="H135" s="511" t="s">
        <v>2174</v>
      </c>
    </row>
    <row r="136" spans="1:8" ht="60" x14ac:dyDescent="0.25">
      <c r="A136" s="521" t="s">
        <v>2348</v>
      </c>
      <c r="B136" s="521" t="s">
        <v>1832</v>
      </c>
      <c r="C136" s="508" t="s">
        <v>2450</v>
      </c>
      <c r="D136" s="511" t="s">
        <v>2436</v>
      </c>
      <c r="E136" s="521" t="s">
        <v>2434</v>
      </c>
      <c r="F136" s="521" t="s">
        <v>2430</v>
      </c>
      <c r="G136" s="511" t="s">
        <v>2441</v>
      </c>
      <c r="H136" s="511" t="s">
        <v>2174</v>
      </c>
    </row>
    <row r="137" spans="1:8" ht="60" x14ac:dyDescent="0.25">
      <c r="A137" s="521" t="s">
        <v>2348</v>
      </c>
      <c r="B137" s="521" t="s">
        <v>1832</v>
      </c>
      <c r="C137" s="508" t="s">
        <v>2451</v>
      </c>
      <c r="D137" s="511" t="s">
        <v>2436</v>
      </c>
      <c r="E137" s="521" t="s">
        <v>2434</v>
      </c>
      <c r="F137" s="521" t="s">
        <v>2430</v>
      </c>
      <c r="G137" s="511" t="s">
        <v>2441</v>
      </c>
      <c r="H137" s="511" t="s">
        <v>2174</v>
      </c>
    </row>
    <row r="138" spans="1:8" ht="60" x14ac:dyDescent="0.25">
      <c r="A138" s="521" t="s">
        <v>2348</v>
      </c>
      <c r="B138" s="521" t="s">
        <v>1832</v>
      </c>
      <c r="C138" s="508" t="s">
        <v>2452</v>
      </c>
      <c r="D138" s="511" t="s">
        <v>2436</v>
      </c>
      <c r="E138" s="521" t="s">
        <v>2434</v>
      </c>
      <c r="F138" s="521" t="s">
        <v>2430</v>
      </c>
      <c r="G138" s="511" t="s">
        <v>2441</v>
      </c>
      <c r="H138" s="511" t="s">
        <v>2165</v>
      </c>
    </row>
    <row r="139" spans="1:8" ht="60" x14ac:dyDescent="0.25">
      <c r="A139" s="521" t="s">
        <v>2348</v>
      </c>
      <c r="B139" s="521" t="s">
        <v>1832</v>
      </c>
      <c r="C139" s="508" t="s">
        <v>2453</v>
      </c>
      <c r="D139" s="511" t="s">
        <v>2436</v>
      </c>
      <c r="E139" s="521" t="s">
        <v>2434</v>
      </c>
      <c r="F139" s="521" t="s">
        <v>2430</v>
      </c>
      <c r="G139" s="511" t="s">
        <v>2441</v>
      </c>
      <c r="H139" s="511" t="s">
        <v>2174</v>
      </c>
    </row>
    <row r="140" spans="1:8" ht="60" x14ac:dyDescent="0.25">
      <c r="A140" s="521" t="s">
        <v>2348</v>
      </c>
      <c r="B140" s="521" t="s">
        <v>1832</v>
      </c>
      <c r="C140" s="508" t="s">
        <v>2454</v>
      </c>
      <c r="D140" s="511" t="s">
        <v>2436</v>
      </c>
      <c r="E140" s="521" t="s">
        <v>2434</v>
      </c>
      <c r="F140" s="521" t="s">
        <v>2430</v>
      </c>
      <c r="G140" s="511" t="s">
        <v>2441</v>
      </c>
      <c r="H140" s="511" t="s">
        <v>2165</v>
      </c>
    </row>
    <row r="141" spans="1:8" ht="15.75" x14ac:dyDescent="0.25">
      <c r="A141" s="572" t="s">
        <v>2455</v>
      </c>
      <c r="B141" s="573"/>
      <c r="C141" s="573"/>
      <c r="D141" s="573"/>
      <c r="E141" s="573"/>
      <c r="F141" s="573"/>
      <c r="G141" s="573"/>
      <c r="H141" s="574"/>
    </row>
    <row r="142" spans="1:8" ht="16.5" thickBot="1" x14ac:dyDescent="0.3">
      <c r="A142" s="524" t="s">
        <v>2121</v>
      </c>
      <c r="B142" s="525" t="s">
        <v>2122</v>
      </c>
      <c r="C142" s="524" t="s">
        <v>2123</v>
      </c>
      <c r="D142" s="525" t="s">
        <v>34</v>
      </c>
      <c r="E142" s="525" t="s">
        <v>1567</v>
      </c>
      <c r="F142" s="524" t="s">
        <v>2124</v>
      </c>
      <c r="G142" s="524" t="s">
        <v>2125</v>
      </c>
      <c r="H142" s="524" t="s">
        <v>2126</v>
      </c>
    </row>
    <row r="143" spans="1:8" ht="76.5" thickTop="1" x14ac:dyDescent="0.25">
      <c r="A143" s="531" t="s">
        <v>2127</v>
      </c>
      <c r="B143" s="513" t="s">
        <v>2223</v>
      </c>
      <c r="C143" s="542" t="s">
        <v>2456</v>
      </c>
      <c r="D143" s="541" t="s">
        <v>2457</v>
      </c>
      <c r="E143" s="531" t="s">
        <v>2458</v>
      </c>
      <c r="F143" s="531" t="s">
        <v>2459</v>
      </c>
      <c r="G143" s="542" t="s">
        <v>2460</v>
      </c>
      <c r="H143" s="511" t="s">
        <v>2134</v>
      </c>
    </row>
    <row r="144" spans="1:8" ht="75.75" x14ac:dyDescent="0.25">
      <c r="A144" s="531" t="s">
        <v>2127</v>
      </c>
      <c r="B144" s="513" t="s">
        <v>2223</v>
      </c>
      <c r="C144" s="543" t="s">
        <v>2461</v>
      </c>
      <c r="D144" s="541" t="s">
        <v>2462</v>
      </c>
      <c r="E144" s="531" t="s">
        <v>2463</v>
      </c>
      <c r="F144" s="531" t="s">
        <v>2459</v>
      </c>
      <c r="G144" s="543" t="s">
        <v>2464</v>
      </c>
      <c r="H144" s="511" t="s">
        <v>2174</v>
      </c>
    </row>
    <row r="145" spans="1:8" ht="90.75" x14ac:dyDescent="0.25">
      <c r="A145" s="531" t="s">
        <v>2127</v>
      </c>
      <c r="B145" s="513" t="s">
        <v>2223</v>
      </c>
      <c r="C145" s="543" t="s">
        <v>2465</v>
      </c>
      <c r="D145" s="541" t="s">
        <v>2466</v>
      </c>
      <c r="E145" s="531" t="s">
        <v>2463</v>
      </c>
      <c r="F145" s="531" t="s">
        <v>2459</v>
      </c>
      <c r="G145" s="543" t="s">
        <v>2464</v>
      </c>
      <c r="H145" s="511" t="s">
        <v>2134</v>
      </c>
    </row>
    <row r="146" spans="1:8" ht="75" x14ac:dyDescent="0.25">
      <c r="A146" s="531" t="s">
        <v>2127</v>
      </c>
      <c r="B146" s="513" t="s">
        <v>2223</v>
      </c>
      <c r="C146" s="543" t="s">
        <v>2467</v>
      </c>
      <c r="D146" s="541" t="s">
        <v>2468</v>
      </c>
      <c r="E146" s="531" t="s">
        <v>2155</v>
      </c>
      <c r="F146" s="531" t="s">
        <v>2459</v>
      </c>
      <c r="G146" s="543" t="s">
        <v>2464</v>
      </c>
      <c r="H146" s="511" t="s">
        <v>2134</v>
      </c>
    </row>
    <row r="147" spans="1:8" ht="15.75" x14ac:dyDescent="0.25">
      <c r="A147" s="558" t="s">
        <v>2469</v>
      </c>
      <c r="B147" s="559"/>
      <c r="C147" s="559"/>
      <c r="D147" s="559"/>
      <c r="E147" s="559"/>
      <c r="F147" s="559"/>
      <c r="G147" s="559"/>
      <c r="H147" s="559"/>
    </row>
    <row r="148" spans="1:8" ht="15.75" x14ac:dyDescent="0.25">
      <c r="A148" s="536" t="s">
        <v>2121</v>
      </c>
      <c r="B148" s="537" t="s">
        <v>2122</v>
      </c>
      <c r="C148" s="536" t="s">
        <v>2123</v>
      </c>
      <c r="D148" s="538" t="s">
        <v>34</v>
      </c>
      <c r="E148" s="539" t="s">
        <v>1567</v>
      </c>
      <c r="F148" s="536" t="s">
        <v>2124</v>
      </c>
      <c r="G148" s="536" t="s">
        <v>2125</v>
      </c>
      <c r="H148" s="536" t="s">
        <v>2126</v>
      </c>
    </row>
    <row r="149" spans="1:8" ht="90.75" x14ac:dyDescent="0.25">
      <c r="A149" s="521" t="s">
        <v>2348</v>
      </c>
      <c r="B149" s="544" t="s">
        <v>1832</v>
      </c>
      <c r="C149" s="545" t="s">
        <v>2470</v>
      </c>
      <c r="D149" s="546" t="s">
        <v>2471</v>
      </c>
      <c r="E149" s="531" t="s">
        <v>2472</v>
      </c>
      <c r="F149" s="531" t="s">
        <v>2473</v>
      </c>
      <c r="G149" s="511" t="s">
        <v>2474</v>
      </c>
      <c r="H149" s="511" t="s">
        <v>2134</v>
      </c>
    </row>
    <row r="150" spans="1:8" ht="90.75" x14ac:dyDescent="0.25">
      <c r="A150" s="521" t="s">
        <v>2348</v>
      </c>
      <c r="B150" s="547" t="s">
        <v>1832</v>
      </c>
      <c r="C150" s="515" t="s">
        <v>2475</v>
      </c>
      <c r="D150" s="546" t="s">
        <v>2476</v>
      </c>
      <c r="E150" s="531" t="s">
        <v>2472</v>
      </c>
      <c r="F150" s="531" t="s">
        <v>2473</v>
      </c>
      <c r="G150" s="511" t="s">
        <v>2474</v>
      </c>
      <c r="H150" s="511" t="s">
        <v>2174</v>
      </c>
    </row>
  </sheetData>
  <mergeCells count="31">
    <mergeCell ref="A147:H147"/>
    <mergeCell ref="A107:H107"/>
    <mergeCell ref="A111:H111"/>
    <mergeCell ref="A118:H118"/>
    <mergeCell ref="A123:H123"/>
    <mergeCell ref="A124:H124"/>
    <mergeCell ref="A141:H141"/>
    <mergeCell ref="A102:H102"/>
    <mergeCell ref="A49:H49"/>
    <mergeCell ref="A52:H52"/>
    <mergeCell ref="A56:H56"/>
    <mergeCell ref="A61:H61"/>
    <mergeCell ref="A66:H66"/>
    <mergeCell ref="A71:H71"/>
    <mergeCell ref="A77:H77"/>
    <mergeCell ref="A82:H82"/>
    <mergeCell ref="A86:H86"/>
    <mergeCell ref="A91:H91"/>
    <mergeCell ref="A96:H96"/>
    <mergeCell ref="A45:H45"/>
    <mergeCell ref="A1:H1"/>
    <mergeCell ref="A2:H2"/>
    <mergeCell ref="A7:H7"/>
    <mergeCell ref="A11:H11"/>
    <mergeCell ref="A15:H15"/>
    <mergeCell ref="A19:H19"/>
    <mergeCell ref="A24:H24"/>
    <mergeCell ref="A29:H29"/>
    <mergeCell ref="A33:H33"/>
    <mergeCell ref="A37:H37"/>
    <mergeCell ref="A41:H41"/>
  </mergeCells>
  <pageMargins left="0.70866141732283472" right="0.70866141732283472" top="0.74803149606299213" bottom="0.74803149606299213" header="0.31496062992125984" footer="0.31496062992125984"/>
  <pageSetup paperSize="133" scale="75" fitToHeight="1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zoomScale="110" zoomScaleNormal="110" workbookViewId="0">
      <selection sqref="A1:XFD1048576"/>
    </sheetView>
  </sheetViews>
  <sheetFormatPr baseColWidth="10" defaultRowHeight="12.75" customHeight="1" x14ac:dyDescent="0.2"/>
  <cols>
    <col min="1" max="1" width="4.85546875" style="7" customWidth="1"/>
    <col min="2" max="2" width="32.85546875" style="3" customWidth="1"/>
    <col min="3" max="3" width="14.28515625" style="14" customWidth="1"/>
    <col min="4" max="4" width="25" style="15" customWidth="1"/>
    <col min="5" max="6" width="17.85546875" style="3" customWidth="1"/>
    <col min="7" max="7" width="13" style="3" customWidth="1"/>
    <col min="8" max="8" width="11.42578125" style="60" customWidth="1"/>
    <col min="9" max="16384" width="11.42578125" style="60"/>
  </cols>
  <sheetData>
    <row r="1" spans="1:7" ht="30" customHeight="1" x14ac:dyDescent="0.2">
      <c r="A1" s="587" t="s">
        <v>1719</v>
      </c>
      <c r="B1" s="588"/>
      <c r="C1" s="588"/>
      <c r="D1" s="588"/>
      <c r="E1" s="588"/>
      <c r="F1" s="588"/>
      <c r="G1" s="589"/>
    </row>
    <row r="2" spans="1:7" ht="27.75" customHeight="1" x14ac:dyDescent="0.2">
      <c r="A2" s="590" t="str">
        <f>'Objetivos PMD'!$B$3</f>
        <v>Municipio:  Municipio de Zapotlán el Grande, Jalisco.</v>
      </c>
      <c r="B2" s="591"/>
      <c r="C2" s="591"/>
      <c r="D2" s="591"/>
      <c r="E2" s="591"/>
      <c r="F2" s="591"/>
      <c r="G2" s="592"/>
    </row>
    <row r="3" spans="1:7" ht="17.25" customHeight="1" x14ac:dyDescent="0.2">
      <c r="A3" s="599" t="s">
        <v>7</v>
      </c>
      <c r="B3" s="599"/>
      <c r="C3" s="599"/>
      <c r="D3" s="599"/>
      <c r="E3" s="601" t="s">
        <v>1720</v>
      </c>
      <c r="F3" s="601" t="s">
        <v>1721</v>
      </c>
      <c r="G3" s="593" t="s">
        <v>1722</v>
      </c>
    </row>
    <row r="4" spans="1:7" ht="15" customHeight="1" x14ac:dyDescent="0.2">
      <c r="A4" s="600"/>
      <c r="B4" s="600"/>
      <c r="C4" s="600"/>
      <c r="D4" s="600"/>
      <c r="E4" s="602"/>
      <c r="F4" s="602"/>
      <c r="G4" s="594"/>
    </row>
    <row r="5" spans="1:7" ht="21.75" customHeight="1" x14ac:dyDescent="0.2">
      <c r="A5" s="595" t="s">
        <v>8</v>
      </c>
      <c r="B5" s="596"/>
      <c r="C5" s="596"/>
      <c r="D5" s="596"/>
      <c r="E5" s="596"/>
      <c r="F5" s="596"/>
      <c r="G5" s="597"/>
    </row>
    <row r="6" spans="1:7" ht="15" customHeight="1" x14ac:dyDescent="0.2">
      <c r="A6" s="288">
        <v>1</v>
      </c>
      <c r="B6" s="598" t="s">
        <v>9</v>
      </c>
      <c r="C6" s="598"/>
      <c r="D6" s="598"/>
      <c r="E6" s="243">
        <f>SUM(E7:E14)</f>
        <v>40161224</v>
      </c>
      <c r="F6" s="243">
        <f>SUM(F7:F14)</f>
        <v>47682599</v>
      </c>
      <c r="G6" s="289">
        <f>F6/E6-1</f>
        <v>0.18727952614193222</v>
      </c>
    </row>
    <row r="7" spans="1:7" ht="15" customHeight="1" x14ac:dyDescent="0.2">
      <c r="A7" s="290">
        <v>1.1000000000000001</v>
      </c>
      <c r="B7" s="579" t="s">
        <v>10</v>
      </c>
      <c r="C7" s="579"/>
      <c r="D7" s="579"/>
      <c r="E7" s="4">
        <v>223181</v>
      </c>
      <c r="F7" s="76">
        <f>'ESTIMACION DE INGRESOS'!$C$7</f>
        <v>4234</v>
      </c>
      <c r="G7" s="291">
        <f>F7/E7-1</f>
        <v>-0.98102885102226445</v>
      </c>
    </row>
    <row r="8" spans="1:7" ht="15" customHeight="1" x14ac:dyDescent="0.2">
      <c r="A8" s="290">
        <v>1.2</v>
      </c>
      <c r="B8" s="579" t="s">
        <v>11</v>
      </c>
      <c r="C8" s="579"/>
      <c r="D8" s="579"/>
      <c r="E8" s="4">
        <v>39575070</v>
      </c>
      <c r="F8" s="76">
        <f>'ESTIMACION DE INGRESOS'!$C$16</f>
        <v>46747665</v>
      </c>
      <c r="G8" s="291">
        <f t="shared" ref="G8:G26" si="0">F8/E8-1</f>
        <v>0.18124023532996913</v>
      </c>
    </row>
    <row r="9" spans="1:7" ht="15" customHeight="1" x14ac:dyDescent="0.2">
      <c r="A9" s="290">
        <v>1.3</v>
      </c>
      <c r="B9" s="579" t="s">
        <v>12</v>
      </c>
      <c r="C9" s="579"/>
      <c r="D9" s="579"/>
      <c r="E9" s="5">
        <v>0</v>
      </c>
      <c r="F9" s="76">
        <f>'ESTIMACION DE INGRESOS'!$C$27</f>
        <v>0</v>
      </c>
      <c r="G9" s="291" t="e">
        <f t="shared" si="0"/>
        <v>#DIV/0!</v>
      </c>
    </row>
    <row r="10" spans="1:7" ht="15" customHeight="1" x14ac:dyDescent="0.2">
      <c r="A10" s="290">
        <v>1.4</v>
      </c>
      <c r="B10" s="579" t="s">
        <v>13</v>
      </c>
      <c r="C10" s="579"/>
      <c r="D10" s="579"/>
      <c r="E10" s="5">
        <v>0</v>
      </c>
      <c r="F10" s="76">
        <f>'ESTIMACION DE INGRESOS'!$C$28</f>
        <v>0</v>
      </c>
      <c r="G10" s="291" t="e">
        <f t="shared" si="0"/>
        <v>#DIV/0!</v>
      </c>
    </row>
    <row r="11" spans="1:7" ht="15" customHeight="1" x14ac:dyDescent="0.2">
      <c r="A11" s="290">
        <v>1.5</v>
      </c>
      <c r="B11" s="579" t="s">
        <v>14</v>
      </c>
      <c r="C11" s="579"/>
      <c r="D11" s="579"/>
      <c r="E11" s="5">
        <v>0</v>
      </c>
      <c r="F11" s="76">
        <f>'ESTIMACION DE INGRESOS'!$C$29</f>
        <v>0</v>
      </c>
      <c r="G11" s="291" t="e">
        <f t="shared" si="0"/>
        <v>#DIV/0!</v>
      </c>
    </row>
    <row r="12" spans="1:7" ht="15" customHeight="1" x14ac:dyDescent="0.2">
      <c r="A12" s="290">
        <v>1.6</v>
      </c>
      <c r="B12" s="579" t="s">
        <v>15</v>
      </c>
      <c r="C12" s="579"/>
      <c r="D12" s="579"/>
      <c r="E12" s="5">
        <v>0</v>
      </c>
      <c r="F12" s="76">
        <f>'ESTIMACION DE INGRESOS'!$C$30</f>
        <v>0</v>
      </c>
      <c r="G12" s="291" t="e">
        <f t="shared" si="0"/>
        <v>#DIV/0!</v>
      </c>
    </row>
    <row r="13" spans="1:7" ht="15" customHeight="1" x14ac:dyDescent="0.2">
      <c r="A13" s="290">
        <v>1.7</v>
      </c>
      <c r="B13" s="584" t="s">
        <v>16</v>
      </c>
      <c r="C13" s="585"/>
      <c r="D13" s="586"/>
      <c r="E13" s="4">
        <v>362973</v>
      </c>
      <c r="F13" s="76">
        <f>'ESTIMACION DE INGRESOS'!$C$31</f>
        <v>930700</v>
      </c>
      <c r="G13" s="291">
        <f t="shared" si="0"/>
        <v>1.5641025641025643</v>
      </c>
    </row>
    <row r="14" spans="1:7" ht="15" customHeight="1" x14ac:dyDescent="0.2">
      <c r="A14" s="290">
        <v>1.8</v>
      </c>
      <c r="B14" s="584" t="s">
        <v>17</v>
      </c>
      <c r="C14" s="585"/>
      <c r="D14" s="586"/>
      <c r="E14" s="4">
        <v>0</v>
      </c>
      <c r="F14" s="76">
        <f>'ESTIMACION DE INGRESOS'!$C$44</f>
        <v>0</v>
      </c>
      <c r="G14" s="292" t="e">
        <f t="shared" si="0"/>
        <v>#DIV/0!</v>
      </c>
    </row>
    <row r="15" spans="1:7" ht="15" customHeight="1" x14ac:dyDescent="0.2">
      <c r="A15" s="293">
        <v>2</v>
      </c>
      <c r="B15" s="580" t="s">
        <v>18</v>
      </c>
      <c r="C15" s="580"/>
      <c r="D15" s="580"/>
      <c r="E15" s="244">
        <f>SUM(E16:E20)</f>
        <v>0</v>
      </c>
      <c r="F15" s="244">
        <f>SUM(F16:F20)</f>
        <v>0</v>
      </c>
      <c r="G15" s="294" t="e">
        <f t="shared" si="0"/>
        <v>#DIV/0!</v>
      </c>
    </row>
    <row r="16" spans="1:7" x14ac:dyDescent="0.2">
      <c r="A16" s="290">
        <v>2.1</v>
      </c>
      <c r="B16" s="584" t="s">
        <v>1593</v>
      </c>
      <c r="C16" s="585"/>
      <c r="D16" s="586"/>
      <c r="E16" s="4">
        <v>0</v>
      </c>
      <c r="F16" s="76">
        <f>'ESTIMACION DE INGRESOS'!C49</f>
        <v>0</v>
      </c>
      <c r="G16" s="291" t="e">
        <f>F16/E16-1</f>
        <v>#DIV/0!</v>
      </c>
    </row>
    <row r="17" spans="1:7" ht="15" customHeight="1" x14ac:dyDescent="0.2">
      <c r="A17" s="290">
        <v>2.2000000000000002</v>
      </c>
      <c r="B17" s="584" t="s">
        <v>1594</v>
      </c>
      <c r="C17" s="585"/>
      <c r="D17" s="586"/>
      <c r="E17" s="5">
        <v>0</v>
      </c>
      <c r="F17" s="76">
        <f>'ESTIMACION DE INGRESOS'!C50</f>
        <v>0</v>
      </c>
      <c r="G17" s="291" t="e">
        <f>F17/E17-1</f>
        <v>#DIV/0!</v>
      </c>
    </row>
    <row r="18" spans="1:7" ht="15" customHeight="1" x14ac:dyDescent="0.2">
      <c r="A18" s="290">
        <v>2.2999999999999998</v>
      </c>
      <c r="B18" s="584" t="s">
        <v>1595</v>
      </c>
      <c r="C18" s="585"/>
      <c r="D18" s="586"/>
      <c r="E18" s="5">
        <v>0</v>
      </c>
      <c r="F18" s="76">
        <f>'ESTIMACION DE INGRESOS'!C51</f>
        <v>0</v>
      </c>
      <c r="G18" s="291" t="e">
        <f>F18/E18-1</f>
        <v>#DIV/0!</v>
      </c>
    </row>
    <row r="19" spans="1:7" ht="15" customHeight="1" x14ac:dyDescent="0.2">
      <c r="A19" s="290">
        <v>2.4</v>
      </c>
      <c r="B19" s="584" t="s">
        <v>1596</v>
      </c>
      <c r="C19" s="585"/>
      <c r="D19" s="586"/>
      <c r="E19" s="4">
        <v>0</v>
      </c>
      <c r="F19" s="76">
        <f>'ESTIMACION DE INGRESOS'!C52</f>
        <v>0</v>
      </c>
      <c r="G19" s="291" t="e">
        <f>F19/E19-1</f>
        <v>#DIV/0!</v>
      </c>
    </row>
    <row r="20" spans="1:7" ht="15" customHeight="1" x14ac:dyDescent="0.2">
      <c r="A20" s="290">
        <v>2.5</v>
      </c>
      <c r="B20" s="584" t="s">
        <v>16</v>
      </c>
      <c r="C20" s="585"/>
      <c r="D20" s="586"/>
      <c r="E20" s="4">
        <v>0</v>
      </c>
      <c r="F20" s="76">
        <f>'ESTIMACION DE INGRESOS'!C53</f>
        <v>0</v>
      </c>
      <c r="G20" s="291" t="e">
        <f>F20/E20-1</f>
        <v>#DIV/0!</v>
      </c>
    </row>
    <row r="21" spans="1:7" ht="15" customHeight="1" x14ac:dyDescent="0.2">
      <c r="A21" s="293">
        <v>3</v>
      </c>
      <c r="B21" s="580" t="s">
        <v>19</v>
      </c>
      <c r="C21" s="580"/>
      <c r="D21" s="580"/>
      <c r="E21" s="244">
        <f>SUM(E22)</f>
        <v>0</v>
      </c>
      <c r="F21" s="244">
        <f>SUM(F22)</f>
        <v>0</v>
      </c>
      <c r="G21" s="295" t="e">
        <f t="shared" si="0"/>
        <v>#DIV/0!</v>
      </c>
    </row>
    <row r="22" spans="1:7" ht="15" customHeight="1" x14ac:dyDescent="0.2">
      <c r="A22" s="290">
        <v>3.1</v>
      </c>
      <c r="B22" s="579" t="s">
        <v>20</v>
      </c>
      <c r="C22" s="579"/>
      <c r="D22" s="579"/>
      <c r="E22" s="5">
        <v>0</v>
      </c>
      <c r="F22" s="76">
        <f>'ESTIMACION DE INGRESOS'!C55</f>
        <v>0</v>
      </c>
      <c r="G22" s="292" t="e">
        <f t="shared" si="0"/>
        <v>#DIV/0!</v>
      </c>
    </row>
    <row r="23" spans="1:7" ht="15" customHeight="1" x14ac:dyDescent="0.2">
      <c r="A23" s="293">
        <v>4</v>
      </c>
      <c r="B23" s="580" t="s">
        <v>21</v>
      </c>
      <c r="C23" s="580"/>
      <c r="D23" s="580"/>
      <c r="E23" s="244">
        <f>SUM(E24:E28)</f>
        <v>26479706</v>
      </c>
      <c r="F23" s="244">
        <f>SUM(F24:F28)</f>
        <v>40187316</v>
      </c>
      <c r="G23" s="295">
        <f t="shared" si="0"/>
        <v>0.51766473540151847</v>
      </c>
    </row>
    <row r="24" spans="1:7" x14ac:dyDescent="0.2">
      <c r="A24" s="290">
        <v>4.0999999999999996</v>
      </c>
      <c r="B24" s="578" t="s">
        <v>1568</v>
      </c>
      <c r="C24" s="578"/>
      <c r="D24" s="578"/>
      <c r="E24" s="4">
        <v>4861701</v>
      </c>
      <c r="F24" s="76">
        <f>'ESTIMACION DE INGRESOS'!C59</f>
        <v>10823710</v>
      </c>
      <c r="G24" s="291">
        <f t="shared" si="0"/>
        <v>1.226321610481599</v>
      </c>
    </row>
    <row r="25" spans="1:7" ht="15" customHeight="1" x14ac:dyDescent="0.2">
      <c r="A25" s="290">
        <v>4.2</v>
      </c>
      <c r="B25" s="578" t="s">
        <v>1569</v>
      </c>
      <c r="C25" s="578"/>
      <c r="D25" s="578"/>
      <c r="E25" s="5"/>
      <c r="F25" s="76">
        <f>'ESTIMACION DE INGRESOS'!$C$79</f>
        <v>0</v>
      </c>
      <c r="G25" s="291" t="e">
        <f t="shared" si="0"/>
        <v>#DIV/0!</v>
      </c>
    </row>
    <row r="26" spans="1:7" ht="15" customHeight="1" x14ac:dyDescent="0.2">
      <c r="A26" s="290">
        <v>4.3</v>
      </c>
      <c r="B26" s="581" t="s">
        <v>1570</v>
      </c>
      <c r="C26" s="582"/>
      <c r="D26" s="583"/>
      <c r="E26" s="5">
        <v>18173742</v>
      </c>
      <c r="F26" s="76">
        <f>'ESTIMACION DE INGRESOS'!$C$80</f>
        <v>26864222</v>
      </c>
      <c r="G26" s="291">
        <f t="shared" si="0"/>
        <v>0.4781888066860418</v>
      </c>
    </row>
    <row r="27" spans="1:7" ht="15" customHeight="1" x14ac:dyDescent="0.2">
      <c r="A27" s="290">
        <v>4.4000000000000004</v>
      </c>
      <c r="B27" s="578" t="s">
        <v>1571</v>
      </c>
      <c r="C27" s="578"/>
      <c r="D27" s="578"/>
      <c r="E27" s="4">
        <v>3444263</v>
      </c>
      <c r="F27" s="76">
        <f>'ESTIMACION DE INGRESOS'!$C$160</f>
        <v>2292682</v>
      </c>
      <c r="G27" s="291">
        <f t="shared" ref="G27:G58" si="1">F27/E27-1</f>
        <v>-0.33434758030963374</v>
      </c>
    </row>
    <row r="28" spans="1:7" ht="15" customHeight="1" x14ac:dyDescent="0.2">
      <c r="A28" s="290">
        <v>4.5</v>
      </c>
      <c r="B28" s="578" t="s">
        <v>16</v>
      </c>
      <c r="C28" s="578"/>
      <c r="D28" s="578"/>
      <c r="E28" s="4">
        <v>0</v>
      </c>
      <c r="F28" s="76">
        <f>'ESTIMACION DE INGRESOS'!$C$167</f>
        <v>206702</v>
      </c>
      <c r="G28" s="291" t="e">
        <f t="shared" si="1"/>
        <v>#DIV/0!</v>
      </c>
    </row>
    <row r="29" spans="1:7" ht="15" customHeight="1" x14ac:dyDescent="0.2">
      <c r="A29" s="293">
        <v>5</v>
      </c>
      <c r="B29" s="580" t="s">
        <v>22</v>
      </c>
      <c r="C29" s="580"/>
      <c r="D29" s="580"/>
      <c r="E29" s="244">
        <f>SUM(E30:E32)</f>
        <v>12398372</v>
      </c>
      <c r="F29" s="244">
        <f>SUM(F30:F32)</f>
        <v>8047104</v>
      </c>
      <c r="G29" s="295">
        <f t="shared" si="1"/>
        <v>-0.35095478664456914</v>
      </c>
    </row>
    <row r="30" spans="1:7" ht="15" customHeight="1" x14ac:dyDescent="0.2">
      <c r="A30" s="290">
        <v>5.0999999999999996</v>
      </c>
      <c r="B30" s="578" t="s">
        <v>1572</v>
      </c>
      <c r="C30" s="578"/>
      <c r="D30" s="578"/>
      <c r="E30" s="4">
        <v>12398372</v>
      </c>
      <c r="F30" s="76">
        <f>'ESTIMACION DE INGRESOS'!C181</f>
        <v>8046004</v>
      </c>
      <c r="G30" s="291">
        <f t="shared" si="1"/>
        <v>-0.35104350797023998</v>
      </c>
    </row>
    <row r="31" spans="1:7" ht="15" customHeight="1" x14ac:dyDescent="0.2">
      <c r="A31" s="290">
        <v>5.2</v>
      </c>
      <c r="B31" s="578" t="s">
        <v>1573</v>
      </c>
      <c r="C31" s="578"/>
      <c r="D31" s="578"/>
      <c r="E31" s="4">
        <v>0</v>
      </c>
      <c r="F31" s="76">
        <f>'ESTIMACION DE INGRESOS'!$C$203</f>
        <v>1100</v>
      </c>
      <c r="G31" s="291" t="e">
        <f t="shared" si="1"/>
        <v>#DIV/0!</v>
      </c>
    </row>
    <row r="32" spans="1:7" ht="15" customHeight="1" x14ac:dyDescent="0.2">
      <c r="A32" s="290">
        <v>5.3</v>
      </c>
      <c r="B32" s="578" t="s">
        <v>16</v>
      </c>
      <c r="C32" s="578"/>
      <c r="D32" s="578"/>
      <c r="E32" s="4">
        <v>0</v>
      </c>
      <c r="F32" s="76">
        <f>'ESTIMACION DE INGRESOS'!$C$206</f>
        <v>0</v>
      </c>
      <c r="G32" s="291" t="e">
        <f t="shared" si="1"/>
        <v>#DIV/0!</v>
      </c>
    </row>
    <row r="33" spans="1:8" ht="15" customHeight="1" x14ac:dyDescent="0.2">
      <c r="A33" s="293">
        <v>6</v>
      </c>
      <c r="B33" s="580" t="s">
        <v>24</v>
      </c>
      <c r="C33" s="580"/>
      <c r="D33" s="580"/>
      <c r="E33" s="244">
        <f>SUM(E34:E37)</f>
        <v>4730388</v>
      </c>
      <c r="F33" s="244">
        <f>SUM(F34:F37)</f>
        <v>15806109</v>
      </c>
      <c r="G33" s="295">
        <f t="shared" si="1"/>
        <v>2.3413979994875684</v>
      </c>
    </row>
    <row r="34" spans="1:8" ht="15" customHeight="1" x14ac:dyDescent="0.2">
      <c r="A34" s="290">
        <v>6.1</v>
      </c>
      <c r="B34" s="578" t="s">
        <v>1574</v>
      </c>
      <c r="C34" s="578"/>
      <c r="D34" s="578"/>
      <c r="E34" s="4">
        <v>4730388</v>
      </c>
      <c r="F34" s="76">
        <f>'ESTIMACION DE INGRESOS'!C210</f>
        <v>15610775</v>
      </c>
      <c r="G34" s="291">
        <f t="shared" si="1"/>
        <v>2.300104558019342</v>
      </c>
    </row>
    <row r="35" spans="1:8" ht="15" customHeight="1" x14ac:dyDescent="0.2">
      <c r="A35" s="290">
        <v>6.2</v>
      </c>
      <c r="B35" s="578" t="s">
        <v>1575</v>
      </c>
      <c r="C35" s="578"/>
      <c r="D35" s="578"/>
      <c r="E35" s="4">
        <v>0</v>
      </c>
      <c r="F35" s="76">
        <f>'ESTIMACION DE INGRESOS'!$C$225</f>
        <v>0</v>
      </c>
      <c r="G35" s="291" t="e">
        <f t="shared" si="1"/>
        <v>#DIV/0!</v>
      </c>
    </row>
    <row r="36" spans="1:8" ht="15" customHeight="1" x14ac:dyDescent="0.2">
      <c r="A36" s="290">
        <v>6.3</v>
      </c>
      <c r="B36" s="578" t="s">
        <v>1576</v>
      </c>
      <c r="C36" s="578"/>
      <c r="D36" s="578"/>
      <c r="E36" s="4">
        <v>0</v>
      </c>
      <c r="F36" s="76">
        <f>'ESTIMACION DE INGRESOS'!$C$226</f>
        <v>195334</v>
      </c>
      <c r="G36" s="291" t="e">
        <f t="shared" si="1"/>
        <v>#DIV/0!</v>
      </c>
    </row>
    <row r="37" spans="1:8" ht="15" customHeight="1" x14ac:dyDescent="0.2">
      <c r="A37" s="290">
        <v>6.4</v>
      </c>
      <c r="B37" s="578" t="s">
        <v>16</v>
      </c>
      <c r="C37" s="578"/>
      <c r="D37" s="578"/>
      <c r="E37" s="4">
        <v>0</v>
      </c>
      <c r="F37" s="76">
        <f>'ESTIMACION DE INGRESOS'!$C$229</f>
        <v>0</v>
      </c>
      <c r="G37" s="291" t="e">
        <f t="shared" si="1"/>
        <v>#DIV/0!</v>
      </c>
    </row>
    <row r="38" spans="1:8" x14ac:dyDescent="0.2">
      <c r="A38" s="293">
        <v>7</v>
      </c>
      <c r="B38" s="580" t="s">
        <v>26</v>
      </c>
      <c r="C38" s="580"/>
      <c r="D38" s="580"/>
      <c r="E38" s="244">
        <f>SUM(E39:E42)</f>
        <v>0</v>
      </c>
      <c r="F38" s="244">
        <f>SUM(F39:F43)</f>
        <v>0</v>
      </c>
      <c r="G38" s="295" t="e">
        <f t="shared" si="1"/>
        <v>#DIV/0!</v>
      </c>
    </row>
    <row r="39" spans="1:8" x14ac:dyDescent="0.2">
      <c r="A39" s="290">
        <v>7.1</v>
      </c>
      <c r="B39" s="578" t="s">
        <v>1577</v>
      </c>
      <c r="C39" s="578"/>
      <c r="D39" s="578"/>
      <c r="E39" s="54">
        <v>0</v>
      </c>
      <c r="F39" s="76">
        <f>'ESTIMACION DE INGRESOS'!C233</f>
        <v>0</v>
      </c>
      <c r="G39" s="291" t="e">
        <f t="shared" si="1"/>
        <v>#DIV/0!</v>
      </c>
      <c r="H39" s="61"/>
    </row>
    <row r="40" spans="1:8" x14ac:dyDescent="0.2">
      <c r="A40" s="290">
        <v>7.2</v>
      </c>
      <c r="B40" s="578" t="s">
        <v>1578</v>
      </c>
      <c r="C40" s="578"/>
      <c r="D40" s="578"/>
      <c r="E40" s="54">
        <v>0</v>
      </c>
      <c r="F40" s="76">
        <f>'ESTIMACION DE INGRESOS'!$C$234</f>
        <v>0</v>
      </c>
      <c r="G40" s="291" t="e">
        <f t="shared" si="1"/>
        <v>#DIV/0!</v>
      </c>
      <c r="H40" s="61"/>
    </row>
    <row r="41" spans="1:8" x14ac:dyDescent="0.2">
      <c r="A41" s="290">
        <v>7.3</v>
      </c>
      <c r="B41" s="578" t="s">
        <v>1579</v>
      </c>
      <c r="C41" s="578"/>
      <c r="D41" s="578"/>
      <c r="E41" s="54">
        <v>0</v>
      </c>
      <c r="F41" s="76">
        <f>'ESTIMACION DE INGRESOS'!$C$236</f>
        <v>0</v>
      </c>
      <c r="G41" s="291" t="e">
        <f t="shared" si="1"/>
        <v>#DIV/0!</v>
      </c>
      <c r="H41" s="61"/>
    </row>
    <row r="42" spans="1:8" x14ac:dyDescent="0.2">
      <c r="A42" s="290">
        <v>7.4</v>
      </c>
      <c r="B42" s="578" t="s">
        <v>1580</v>
      </c>
      <c r="C42" s="578"/>
      <c r="D42" s="578"/>
      <c r="E42" s="54">
        <v>0</v>
      </c>
      <c r="F42" s="76">
        <f>'ESTIMACION DE INGRESOS'!$C$238</f>
        <v>0</v>
      </c>
      <c r="G42" s="291" t="e">
        <f t="shared" si="1"/>
        <v>#DIV/0!</v>
      </c>
      <c r="H42" s="61"/>
    </row>
    <row r="43" spans="1:8" ht="30" customHeight="1" x14ac:dyDescent="0.2">
      <c r="A43" s="290">
        <v>7.9</v>
      </c>
      <c r="B43" s="581" t="s">
        <v>1581</v>
      </c>
      <c r="C43" s="582"/>
      <c r="D43" s="583"/>
      <c r="E43" s="54">
        <v>0</v>
      </c>
      <c r="F43" s="76">
        <f>'ESTIMACION DE INGRESOS'!$C$240</f>
        <v>0</v>
      </c>
      <c r="G43" s="291" t="e">
        <f t="shared" si="1"/>
        <v>#DIV/0!</v>
      </c>
      <c r="H43" s="61"/>
    </row>
    <row r="44" spans="1:8" x14ac:dyDescent="0.2">
      <c r="A44" s="293">
        <v>8</v>
      </c>
      <c r="B44" s="580" t="s">
        <v>27</v>
      </c>
      <c r="C44" s="580"/>
      <c r="D44" s="580"/>
      <c r="E44" s="244">
        <f>SUM(E45:E47)</f>
        <v>242532241</v>
      </c>
      <c r="F44" s="244">
        <f>SUM(F45:F47)</f>
        <v>258435005</v>
      </c>
      <c r="G44" s="295">
        <f t="shared" si="1"/>
        <v>6.5569690588064944E-2</v>
      </c>
    </row>
    <row r="45" spans="1:8" x14ac:dyDescent="0.2">
      <c r="A45" s="290">
        <v>8.1</v>
      </c>
      <c r="B45" s="578" t="s">
        <v>28</v>
      </c>
      <c r="C45" s="578"/>
      <c r="D45" s="578"/>
      <c r="E45" s="4">
        <v>176415261</v>
      </c>
      <c r="F45" s="76">
        <f>'ESTIMACION DE INGRESOS'!C244</f>
        <v>187214860</v>
      </c>
      <c r="G45" s="291">
        <f t="shared" si="1"/>
        <v>6.1216920456785173E-2</v>
      </c>
    </row>
    <row r="46" spans="1:8" x14ac:dyDescent="0.2">
      <c r="A46" s="290">
        <v>8.1999999999999993</v>
      </c>
      <c r="B46" s="578" t="s">
        <v>29</v>
      </c>
      <c r="C46" s="578"/>
      <c r="D46" s="578"/>
      <c r="E46" s="4">
        <v>66116980</v>
      </c>
      <c r="F46" s="76">
        <f>'ESTIMACION DE INGRESOS'!$C$248</f>
        <v>70220145</v>
      </c>
      <c r="G46" s="291">
        <f t="shared" si="1"/>
        <v>6.2059171486658959E-2</v>
      </c>
    </row>
    <row r="47" spans="1:8" x14ac:dyDescent="0.2">
      <c r="A47" s="290">
        <v>8.3000000000000007</v>
      </c>
      <c r="B47" s="578" t="s">
        <v>30</v>
      </c>
      <c r="C47" s="578"/>
      <c r="D47" s="578"/>
      <c r="E47" s="4">
        <v>0</v>
      </c>
      <c r="F47" s="76">
        <f>'ESTIMACION DE INGRESOS'!$C$254</f>
        <v>1000000</v>
      </c>
      <c r="G47" s="291" t="e">
        <f t="shared" si="1"/>
        <v>#DIV/0!</v>
      </c>
    </row>
    <row r="48" spans="1:8" ht="12.75" customHeight="1" x14ac:dyDescent="0.2">
      <c r="A48" s="293">
        <v>9</v>
      </c>
      <c r="B48" s="580" t="s">
        <v>74</v>
      </c>
      <c r="C48" s="580"/>
      <c r="D48" s="580"/>
      <c r="E48" s="244">
        <f>SUM(E49:E54)</f>
        <v>0</v>
      </c>
      <c r="F48" s="244">
        <f>SUM(F49:F54)</f>
        <v>0</v>
      </c>
      <c r="G48" s="295" t="e">
        <f t="shared" si="1"/>
        <v>#DIV/0!</v>
      </c>
    </row>
    <row r="49" spans="1:7" x14ac:dyDescent="0.2">
      <c r="A49" s="290">
        <v>9.1</v>
      </c>
      <c r="B49" s="578" t="s">
        <v>1582</v>
      </c>
      <c r="C49" s="578"/>
      <c r="D49" s="578"/>
      <c r="E49" s="4">
        <v>0</v>
      </c>
      <c r="F49" s="76">
        <f>'ESTIMACION DE INGRESOS'!C260</f>
        <v>0</v>
      </c>
      <c r="G49" s="291" t="e">
        <f t="shared" si="1"/>
        <v>#DIV/0!</v>
      </c>
    </row>
    <row r="50" spans="1:7" x14ac:dyDescent="0.2">
      <c r="A50" s="290">
        <v>9.1999999999999993</v>
      </c>
      <c r="B50" s="578" t="s">
        <v>76</v>
      </c>
      <c r="C50" s="578"/>
      <c r="D50" s="578"/>
      <c r="E50" s="5">
        <v>0</v>
      </c>
      <c r="F50" s="76">
        <f>'ESTIMACION DE INGRESOS'!$C$263</f>
        <v>0</v>
      </c>
      <c r="G50" s="291" t="e">
        <f t="shared" si="1"/>
        <v>#DIV/0!</v>
      </c>
    </row>
    <row r="51" spans="1:7" x14ac:dyDescent="0.2">
      <c r="A51" s="290">
        <v>9.3000000000000007</v>
      </c>
      <c r="B51" s="578" t="s">
        <v>1583</v>
      </c>
      <c r="C51" s="578"/>
      <c r="D51" s="578"/>
      <c r="E51" s="5">
        <v>0</v>
      </c>
      <c r="F51" s="76">
        <f>'ESTIMACION DE INGRESOS'!$C$264</f>
        <v>0</v>
      </c>
      <c r="G51" s="291" t="e">
        <f t="shared" si="1"/>
        <v>#DIV/0!</v>
      </c>
    </row>
    <row r="52" spans="1:7" x14ac:dyDescent="0.2">
      <c r="A52" s="290">
        <v>9.4</v>
      </c>
      <c r="B52" s="578" t="s">
        <v>78</v>
      </c>
      <c r="C52" s="578"/>
      <c r="D52" s="578"/>
      <c r="E52" s="5">
        <v>0</v>
      </c>
      <c r="F52" s="76">
        <f>'ESTIMACION DE INGRESOS'!$C$269</f>
        <v>0</v>
      </c>
      <c r="G52" s="291" t="e">
        <f t="shared" si="1"/>
        <v>#DIV/0!</v>
      </c>
    </row>
    <row r="53" spans="1:7" x14ac:dyDescent="0.2">
      <c r="A53" s="290">
        <v>9.5</v>
      </c>
      <c r="B53" s="578" t="s">
        <v>79</v>
      </c>
      <c r="C53" s="578"/>
      <c r="D53" s="578"/>
      <c r="E53" s="5">
        <v>0</v>
      </c>
      <c r="F53" s="76">
        <f>'ESTIMACION DE INGRESOS'!$C$273</f>
        <v>0</v>
      </c>
      <c r="G53" s="291" t="e">
        <f t="shared" si="1"/>
        <v>#DIV/0!</v>
      </c>
    </row>
    <row r="54" spans="1:7" x14ac:dyDescent="0.2">
      <c r="A54" s="290">
        <v>9.6</v>
      </c>
      <c r="B54" s="578" t="s">
        <v>80</v>
      </c>
      <c r="C54" s="578"/>
      <c r="D54" s="578"/>
      <c r="E54" s="5">
        <v>0</v>
      </c>
      <c r="F54" s="76">
        <f>'ESTIMACION DE INGRESOS'!$C$274</f>
        <v>0</v>
      </c>
      <c r="G54" s="296" t="e">
        <f t="shared" si="1"/>
        <v>#DIV/0!</v>
      </c>
    </row>
    <row r="55" spans="1:7" x14ac:dyDescent="0.2">
      <c r="A55" s="293" t="s">
        <v>1316</v>
      </c>
      <c r="B55" s="580" t="s">
        <v>31</v>
      </c>
      <c r="C55" s="580"/>
      <c r="D55" s="580"/>
      <c r="E55" s="244">
        <f>SUM(E56:E58)</f>
        <v>0</v>
      </c>
      <c r="F55" s="244">
        <f>SUM(F56:F58)</f>
        <v>0</v>
      </c>
      <c r="G55" s="295" t="e">
        <f>F55/E55-1</f>
        <v>#DIV/0!</v>
      </c>
    </row>
    <row r="56" spans="1:7" ht="12.75" customHeight="1" x14ac:dyDescent="0.2">
      <c r="A56" s="290">
        <v>10.1</v>
      </c>
      <c r="B56" s="581" t="s">
        <v>1584</v>
      </c>
      <c r="C56" s="582"/>
      <c r="D56" s="583"/>
      <c r="E56" s="73">
        <v>0</v>
      </c>
      <c r="F56" s="77">
        <f>'ESTIMACION DE INGRESOS'!C280</f>
        <v>0</v>
      </c>
      <c r="G56" s="296" t="e">
        <f t="shared" si="1"/>
        <v>#DIV/0!</v>
      </c>
    </row>
    <row r="57" spans="1:7" x14ac:dyDescent="0.2">
      <c r="A57" s="290">
        <v>10.199999999999999</v>
      </c>
      <c r="B57" s="581" t="s">
        <v>1585</v>
      </c>
      <c r="C57" s="582"/>
      <c r="D57" s="583"/>
      <c r="E57" s="73">
        <v>0</v>
      </c>
      <c r="F57" s="77">
        <f>'ESTIMACION DE INGRESOS'!C283</f>
        <v>0</v>
      </c>
      <c r="G57" s="296" t="e">
        <f t="shared" si="1"/>
        <v>#DIV/0!</v>
      </c>
    </row>
    <row r="58" spans="1:7" x14ac:dyDescent="0.2">
      <c r="A58" s="290">
        <v>10.3</v>
      </c>
      <c r="B58" s="240" t="s">
        <v>1586</v>
      </c>
      <c r="C58" s="241"/>
      <c r="D58" s="242"/>
      <c r="E58" s="73">
        <v>0</v>
      </c>
      <c r="F58" s="77">
        <f>'ESTIMACION DE INGRESOS'!C285</f>
        <v>0</v>
      </c>
      <c r="G58" s="296" t="e">
        <f t="shared" si="1"/>
        <v>#DIV/0!</v>
      </c>
    </row>
    <row r="59" spans="1:7" x14ac:dyDescent="0.2">
      <c r="A59" s="297" t="s">
        <v>1317</v>
      </c>
      <c r="B59" s="580" t="s">
        <v>32</v>
      </c>
      <c r="C59" s="580"/>
      <c r="D59" s="580"/>
      <c r="E59" s="245">
        <f>SUM(E60)</f>
        <v>49605625</v>
      </c>
      <c r="F59" s="245">
        <f>SUM(F60)</f>
        <v>0</v>
      </c>
      <c r="G59" s="298">
        <f>F59/E59-1</f>
        <v>-1</v>
      </c>
    </row>
    <row r="60" spans="1:7" x14ac:dyDescent="0.2">
      <c r="A60" s="290">
        <v>11.1</v>
      </c>
      <c r="B60" s="581" t="s">
        <v>1587</v>
      </c>
      <c r="C60" s="582"/>
      <c r="D60" s="583"/>
      <c r="E60" s="6">
        <v>49605625</v>
      </c>
      <c r="F60" s="76">
        <f>'ESTIMACION DE INGRESOS'!C288</f>
        <v>0</v>
      </c>
      <c r="G60" s="299">
        <f>F60/E60-1</f>
        <v>-1</v>
      </c>
    </row>
    <row r="61" spans="1:7" x14ac:dyDescent="0.2">
      <c r="A61" s="606" t="s">
        <v>344</v>
      </c>
      <c r="B61" s="607"/>
      <c r="C61" s="607"/>
      <c r="D61" s="607"/>
      <c r="E61" s="300">
        <f>E6+E15+E21+E23+E29+E33+E38+E44+E48+E55+E59</f>
        <v>375907556</v>
      </c>
      <c r="F61" s="300">
        <f>F6+F15+F21+F23+F29+F33+F38+F44+F48+F55+F59</f>
        <v>370158133</v>
      </c>
      <c r="G61" s="301">
        <f>F61/E61-1</f>
        <v>-1.5294779017424154E-2</v>
      </c>
    </row>
    <row r="62" spans="1:7" ht="12" customHeight="1" x14ac:dyDescent="0.2">
      <c r="A62" s="605"/>
      <c r="B62" s="605"/>
      <c r="C62" s="605"/>
      <c r="D62" s="605"/>
      <c r="E62" s="605"/>
      <c r="F62" s="605"/>
      <c r="G62" s="605"/>
    </row>
    <row r="63" spans="1:7" ht="12" customHeight="1" x14ac:dyDescent="0.2">
      <c r="A63" s="89"/>
      <c r="B63" s="89"/>
      <c r="C63" s="89"/>
      <c r="D63" s="89"/>
      <c r="E63" s="89"/>
      <c r="F63" s="89"/>
      <c r="G63" s="89"/>
    </row>
    <row r="64" spans="1:7" ht="15" customHeight="1" x14ac:dyDescent="0.2">
      <c r="A64" s="89"/>
      <c r="B64" s="89"/>
      <c r="C64" s="89"/>
      <c r="D64" s="89"/>
      <c r="E64" s="89"/>
      <c r="F64" s="89"/>
      <c r="G64" s="89"/>
    </row>
    <row r="65" spans="1:7" ht="46.5" customHeight="1" x14ac:dyDescent="0.2">
      <c r="A65" s="604" t="s">
        <v>1592</v>
      </c>
      <c r="B65" s="604"/>
      <c r="C65" s="604"/>
      <c r="D65" s="604"/>
      <c r="E65" s="72"/>
      <c r="F65" s="72"/>
      <c r="G65" s="72"/>
    </row>
    <row r="66" spans="1:7" x14ac:dyDescent="0.2">
      <c r="A66" s="246" t="s">
        <v>33</v>
      </c>
      <c r="B66" s="247" t="s">
        <v>5</v>
      </c>
      <c r="C66" s="248" t="s">
        <v>1557</v>
      </c>
      <c r="D66" s="249" t="s">
        <v>35</v>
      </c>
      <c r="E66" s="7"/>
      <c r="F66" s="7"/>
      <c r="G66" s="7"/>
    </row>
    <row r="67" spans="1:7" ht="18.75" customHeight="1" x14ac:dyDescent="0.2">
      <c r="A67" s="8">
        <v>1</v>
      </c>
      <c r="B67" s="9" t="s">
        <v>36</v>
      </c>
      <c r="C67" s="10">
        <f>F6+F15+F21+F23+F29+F33+F38</f>
        <v>111723128</v>
      </c>
      <c r="D67" s="11">
        <f>C67/C70</f>
        <v>0.30182540390109436</v>
      </c>
    </row>
    <row r="68" spans="1:7" ht="38.25" x14ac:dyDescent="0.2">
      <c r="A68" s="8">
        <v>2</v>
      </c>
      <c r="B68" s="9" t="s">
        <v>37</v>
      </c>
      <c r="C68" s="10">
        <f>F44+F48</f>
        <v>258435005</v>
      </c>
      <c r="D68" s="11">
        <f>C68/C70</f>
        <v>0.69817459609890564</v>
      </c>
    </row>
    <row r="69" spans="1:7" x14ac:dyDescent="0.2">
      <c r="A69" s="8">
        <v>3</v>
      </c>
      <c r="B69" s="9" t="s">
        <v>38</v>
      </c>
      <c r="C69" s="10">
        <f>F55+F59</f>
        <v>0</v>
      </c>
      <c r="D69" s="11">
        <f>C69/C70</f>
        <v>0</v>
      </c>
    </row>
    <row r="70" spans="1:7" x14ac:dyDescent="0.2">
      <c r="A70" s="250"/>
      <c r="B70" s="251" t="s">
        <v>1556</v>
      </c>
      <c r="C70" s="252">
        <f>SUM(C67:C69)</f>
        <v>370158133</v>
      </c>
      <c r="D70" s="253">
        <f>SUM(D67:D69)</f>
        <v>1</v>
      </c>
    </row>
    <row r="71" spans="1:7" ht="33" customHeight="1" x14ac:dyDescent="0.2">
      <c r="A71" s="603" t="s">
        <v>1591</v>
      </c>
      <c r="B71" s="603"/>
      <c r="C71" s="603"/>
      <c r="D71" s="603"/>
      <c r="E71" s="72"/>
      <c r="F71" s="72"/>
      <c r="G71" s="72"/>
    </row>
    <row r="72" spans="1:7" x14ac:dyDescent="0.2">
      <c r="A72" s="254" t="s">
        <v>39</v>
      </c>
      <c r="B72" s="254" t="s">
        <v>5</v>
      </c>
      <c r="C72" s="255" t="s">
        <v>1557</v>
      </c>
      <c r="D72" s="256" t="s">
        <v>35</v>
      </c>
      <c r="E72" s="7"/>
      <c r="F72" s="7"/>
      <c r="G72" s="7"/>
    </row>
    <row r="73" spans="1:7" x14ac:dyDescent="0.2">
      <c r="A73" s="8">
        <v>100</v>
      </c>
      <c r="B73" s="83" t="s">
        <v>1314</v>
      </c>
      <c r="C73" s="13">
        <f>F6+F15+F21+F23+F29+F33+F48</f>
        <v>111723128</v>
      </c>
      <c r="D73" s="11">
        <f>C73/C79</f>
        <v>0.30182540390109436</v>
      </c>
    </row>
    <row r="74" spans="1:7" x14ac:dyDescent="0.2">
      <c r="A74" s="8">
        <v>200</v>
      </c>
      <c r="B74" s="12" t="s">
        <v>40</v>
      </c>
      <c r="C74" s="13">
        <f>F59</f>
        <v>0</v>
      </c>
      <c r="D74" s="11">
        <f>C74/C79</f>
        <v>0</v>
      </c>
    </row>
    <row r="75" spans="1:7" x14ac:dyDescent="0.2">
      <c r="A75" s="8">
        <v>400</v>
      </c>
      <c r="B75" s="12" t="s">
        <v>41</v>
      </c>
      <c r="C75" s="13">
        <f>F38</f>
        <v>0</v>
      </c>
      <c r="D75" s="11">
        <f>C75/C79</f>
        <v>0</v>
      </c>
    </row>
    <row r="76" spans="1:7" x14ac:dyDescent="0.2">
      <c r="A76" s="8">
        <v>500</v>
      </c>
      <c r="B76" s="12" t="s">
        <v>42</v>
      </c>
      <c r="C76" s="13">
        <f>'ESTIMACION DE INGRESOS'!C246+'ESTIMACION DE INGRESOS'!C248+'ESTIMACION DE INGRESOS'!C256</f>
        <v>241045436</v>
      </c>
      <c r="D76" s="11">
        <f>C76/C79</f>
        <v>0.65119583904968525</v>
      </c>
    </row>
    <row r="77" spans="1:7" x14ac:dyDescent="0.2">
      <c r="A77" s="8">
        <v>600</v>
      </c>
      <c r="B77" s="12" t="s">
        <v>43</v>
      </c>
      <c r="C77" s="13">
        <f>'ESTIMACION DE INGRESOS'!C247+'ESTIMACION DE INGRESOS'!C257</f>
        <v>17389569</v>
      </c>
      <c r="D77" s="11">
        <f>C77/C79</f>
        <v>4.6978757049220367E-2</v>
      </c>
    </row>
    <row r="78" spans="1:7" x14ac:dyDescent="0.2">
      <c r="A78" s="8">
        <v>700</v>
      </c>
      <c r="B78" s="12" t="s">
        <v>44</v>
      </c>
      <c r="C78" s="13">
        <f>'ESTIMACION DE INGRESOS'!C258+'S.H-INGRESOS'!F55</f>
        <v>0</v>
      </c>
      <c r="D78" s="11">
        <f>C78/C79</f>
        <v>0</v>
      </c>
    </row>
    <row r="79" spans="1:7" x14ac:dyDescent="0.2">
      <c r="A79" s="250"/>
      <c r="B79" s="251" t="s">
        <v>1556</v>
      </c>
      <c r="C79" s="252">
        <f>SUM(C73:C78)</f>
        <v>370158133</v>
      </c>
      <c r="D79" s="257">
        <f>SUM(D73:D78)</f>
        <v>1</v>
      </c>
    </row>
  </sheetData>
  <autoFilter ref="A6:G6">
    <filterColumn colId="1" showButton="0"/>
    <filterColumn colId="2" showButton="0"/>
  </autoFilter>
  <mergeCells count="65">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B56:D56"/>
    <mergeCell ref="B54:D54"/>
    <mergeCell ref="B49:D49"/>
    <mergeCell ref="B50:D50"/>
    <mergeCell ref="B51:D51"/>
    <mergeCell ref="B25:D25"/>
    <mergeCell ref="B7:D7"/>
    <mergeCell ref="B8:D8"/>
    <mergeCell ref="B9:D9"/>
    <mergeCell ref="B10:D10"/>
    <mergeCell ref="B11:D11"/>
    <mergeCell ref="B12:D12"/>
    <mergeCell ref="B15:D15"/>
    <mergeCell ref="B21:D21"/>
    <mergeCell ref="B22:D22"/>
    <mergeCell ref="B23:D23"/>
    <mergeCell ref="B24:D24"/>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r:id="rId1"/>
  <headerFooter>
    <oddFooter xml:space="preserve">&amp;L&amp;"-,Cursiva"&amp;10       Ejercicio Fiscal 2018&amp;R&amp;10Página &amp;P de &amp;N&amp;K00+000--&amp;11---------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abSelected="1" zoomScale="90" zoomScaleNormal="90" workbookViewId="0">
      <selection sqref="A1:XFD1048576"/>
    </sheetView>
  </sheetViews>
  <sheetFormatPr baseColWidth="10" defaultColWidth="0" defaultRowHeight="15" customHeight="1" zeroHeight="1" x14ac:dyDescent="0.25"/>
  <cols>
    <col min="1" max="1" width="8.42578125" style="26" customWidth="1"/>
    <col min="2" max="2" width="32.85546875" style="24" customWidth="1"/>
    <col min="3" max="3" width="17.140625" style="31" customWidth="1"/>
    <col min="4" max="4" width="15.42578125" style="32" customWidth="1"/>
    <col min="5" max="5" width="21.42578125" style="24" customWidth="1"/>
    <col min="6" max="6" width="20.7109375" style="24" customWidth="1"/>
    <col min="7" max="7" width="25.7109375" style="24" customWidth="1"/>
    <col min="8" max="8" width="0.7109375" style="24" customWidth="1"/>
    <col min="9" max="16" width="0" style="24" hidden="1" customWidth="1"/>
    <col min="17" max="17" width="11.42578125" style="24" hidden="1" customWidth="1"/>
    <col min="18" max="18" width="0" style="24" hidden="1" customWidth="1"/>
    <col min="19" max="16384" width="11.42578125" style="24" hidden="1"/>
  </cols>
  <sheetData>
    <row r="1" spans="1:7" ht="33" customHeight="1" x14ac:dyDescent="0.25">
      <c r="A1" s="587" t="s">
        <v>1723</v>
      </c>
      <c r="B1" s="588"/>
      <c r="C1" s="588"/>
      <c r="D1" s="588"/>
      <c r="E1" s="588"/>
      <c r="F1" s="588"/>
      <c r="G1" s="589"/>
    </row>
    <row r="2" spans="1:7" ht="21" customHeight="1" x14ac:dyDescent="0.25">
      <c r="A2" s="590" t="str">
        <f>'Objetivos PMD'!$B$3</f>
        <v>Municipio:  Municipio de Zapotlán el Grande, Jalisco.</v>
      </c>
      <c r="B2" s="591"/>
      <c r="C2" s="591"/>
      <c r="D2" s="591"/>
      <c r="E2" s="591"/>
      <c r="F2" s="591"/>
      <c r="G2" s="592"/>
    </row>
    <row r="3" spans="1:7" s="16" customFormat="1" ht="9.75" customHeight="1" x14ac:dyDescent="0.25">
      <c r="A3" s="613" t="s">
        <v>7</v>
      </c>
      <c r="B3" s="613"/>
      <c r="C3" s="613"/>
      <c r="D3" s="613"/>
      <c r="E3" s="614" t="s">
        <v>1724</v>
      </c>
      <c r="F3" s="614" t="s">
        <v>1725</v>
      </c>
      <c r="G3" s="615" t="s">
        <v>1726</v>
      </c>
    </row>
    <row r="4" spans="1:7" s="16" customFormat="1" ht="11.25" customHeight="1" x14ac:dyDescent="0.25">
      <c r="A4" s="613"/>
      <c r="B4" s="613"/>
      <c r="C4" s="613"/>
      <c r="D4" s="613"/>
      <c r="E4" s="614"/>
      <c r="F4" s="614"/>
      <c r="G4" s="615"/>
    </row>
    <row r="5" spans="1:7" s="16" customFormat="1" ht="15.75" x14ac:dyDescent="0.25">
      <c r="A5" s="616" t="s">
        <v>45</v>
      </c>
      <c r="B5" s="617"/>
      <c r="C5" s="617"/>
      <c r="D5" s="617"/>
      <c r="E5" s="617"/>
      <c r="F5" s="617"/>
      <c r="G5" s="618"/>
    </row>
    <row r="6" spans="1:7" s="16" customFormat="1" ht="15" customHeight="1" x14ac:dyDescent="0.25">
      <c r="A6" s="258">
        <v>1000</v>
      </c>
      <c r="B6" s="619" t="s">
        <v>46</v>
      </c>
      <c r="C6" s="619"/>
      <c r="D6" s="619"/>
      <c r="E6" s="259">
        <f>SUM(E7:E13)</f>
        <v>190651585</v>
      </c>
      <c r="F6" s="259">
        <f>SUM(F7:F13)</f>
        <v>213454653.35000002</v>
      </c>
      <c r="G6" s="260">
        <f>F6/E6-1</f>
        <v>0.1196059731158281</v>
      </c>
    </row>
    <row r="7" spans="1:7" s="16" customFormat="1" ht="15" customHeight="1" x14ac:dyDescent="0.25">
      <c r="A7" s="64">
        <v>1100</v>
      </c>
      <c r="B7" s="611" t="s">
        <v>47</v>
      </c>
      <c r="C7" s="611"/>
      <c r="D7" s="611"/>
      <c r="E7" s="17">
        <v>106516963.2</v>
      </c>
      <c r="F7" s="78">
        <f>'PRESUP.EGRESOS FUENTE FINANCIAM'!M7</f>
        <v>110457755</v>
      </c>
      <c r="G7" s="79">
        <f>F7/E7-1</f>
        <v>3.6996847089985296E-2</v>
      </c>
    </row>
    <row r="8" spans="1:7" s="16" customFormat="1" ht="15" customHeight="1" x14ac:dyDescent="0.25">
      <c r="A8" s="64">
        <v>1200</v>
      </c>
      <c r="B8" s="611" t="s">
        <v>48</v>
      </c>
      <c r="C8" s="611"/>
      <c r="D8" s="611"/>
      <c r="E8" s="17">
        <v>27875106.350000001</v>
      </c>
      <c r="F8" s="78">
        <f>'PRESUP.EGRESOS FUENTE FINANCIAM'!M12</f>
        <v>25419279</v>
      </c>
      <c r="G8" s="79">
        <f t="shared" ref="G8:G13" si="0">F8/E8-1</f>
        <v>-8.8101093469012071E-2</v>
      </c>
    </row>
    <row r="9" spans="1:7" s="16" customFormat="1" ht="15" customHeight="1" x14ac:dyDescent="0.25">
      <c r="A9" s="64">
        <v>1300</v>
      </c>
      <c r="B9" s="611" t="s">
        <v>49</v>
      </c>
      <c r="C9" s="611"/>
      <c r="D9" s="611"/>
      <c r="E9" s="18">
        <v>16773425</v>
      </c>
      <c r="F9" s="78">
        <f>'PRESUP.EGRESOS FUENTE FINANCIAM'!M17</f>
        <v>21776976.300000001</v>
      </c>
      <c r="G9" s="79">
        <f t="shared" si="0"/>
        <v>0.29830230260069124</v>
      </c>
    </row>
    <row r="10" spans="1:7" s="16" customFormat="1" ht="15" customHeight="1" x14ac:dyDescent="0.25">
      <c r="A10" s="64">
        <v>1400</v>
      </c>
      <c r="B10" s="611" t="s">
        <v>50</v>
      </c>
      <c r="C10" s="611"/>
      <c r="D10" s="611"/>
      <c r="E10" s="18">
        <v>22746739</v>
      </c>
      <c r="F10" s="78">
        <f>'PRESUP.EGRESOS FUENTE FINANCIAM'!M26</f>
        <v>33388941.240000002</v>
      </c>
      <c r="G10" s="79">
        <f t="shared" si="0"/>
        <v>0.46785617226275833</v>
      </c>
    </row>
    <row r="11" spans="1:7" s="16" customFormat="1" ht="15" customHeight="1" x14ac:dyDescent="0.25">
      <c r="A11" s="64">
        <v>1500</v>
      </c>
      <c r="B11" s="611" t="s">
        <v>51</v>
      </c>
      <c r="C11" s="611"/>
      <c r="D11" s="611"/>
      <c r="E11" s="18">
        <v>6025848</v>
      </c>
      <c r="F11" s="78">
        <f>'PRESUP.EGRESOS FUENTE FINANCIAM'!M31</f>
        <v>10269706.489999998</v>
      </c>
      <c r="G11" s="79">
        <f t="shared" si="0"/>
        <v>0.70427572849497677</v>
      </c>
    </row>
    <row r="12" spans="1:7" s="16" customFormat="1" ht="15" customHeight="1" x14ac:dyDescent="0.25">
      <c r="A12" s="64">
        <v>1600</v>
      </c>
      <c r="B12" s="611" t="s">
        <v>52</v>
      </c>
      <c r="C12" s="611"/>
      <c r="D12" s="611"/>
      <c r="E12" s="18">
        <v>3000000</v>
      </c>
      <c r="F12" s="78">
        <f>'PRESUP.EGRESOS FUENTE FINANCIAM'!M38</f>
        <v>2000000</v>
      </c>
      <c r="G12" s="79">
        <f t="shared" si="0"/>
        <v>-0.33333333333333337</v>
      </c>
    </row>
    <row r="13" spans="1:7" s="16" customFormat="1" ht="15" customHeight="1" x14ac:dyDescent="0.25">
      <c r="A13" s="64">
        <v>1700</v>
      </c>
      <c r="B13" s="608" t="s">
        <v>53</v>
      </c>
      <c r="C13" s="609"/>
      <c r="D13" s="610"/>
      <c r="E13" s="17">
        <v>7713503.4500000002</v>
      </c>
      <c r="F13" s="78">
        <f>'PRESUP.EGRESOS FUENTE FINANCIAM'!M40</f>
        <v>10141995.32</v>
      </c>
      <c r="G13" s="79">
        <f t="shared" si="0"/>
        <v>0.31483642753799512</v>
      </c>
    </row>
    <row r="14" spans="1:7" s="16" customFormat="1" ht="15" customHeight="1" x14ac:dyDescent="0.25">
      <c r="A14" s="261">
        <v>2000</v>
      </c>
      <c r="B14" s="612" t="s">
        <v>54</v>
      </c>
      <c r="C14" s="612"/>
      <c r="D14" s="612"/>
      <c r="E14" s="262">
        <f>SUM(E15:E23)</f>
        <v>25397110</v>
      </c>
      <c r="F14" s="262">
        <f>SUM(F15:F23)</f>
        <v>20199896.169999998</v>
      </c>
      <c r="G14" s="263">
        <f>F14/E14-1</f>
        <v>-0.20463800133164767</v>
      </c>
    </row>
    <row r="15" spans="1:7" s="16" customFormat="1" ht="15" customHeight="1" x14ac:dyDescent="0.25">
      <c r="A15" s="64">
        <v>2100</v>
      </c>
      <c r="B15" s="611" t="s">
        <v>55</v>
      </c>
      <c r="C15" s="611"/>
      <c r="D15" s="611"/>
      <c r="E15" s="17">
        <v>3496504</v>
      </c>
      <c r="F15" s="78">
        <f>'PRESUP.EGRESOS FUENTE FINANCIAM'!M44</f>
        <v>3048856.79</v>
      </c>
      <c r="G15" s="79">
        <f>F15/E15-1</f>
        <v>-0.12802708362409998</v>
      </c>
    </row>
    <row r="16" spans="1:7" s="16" customFormat="1" ht="15" customHeight="1" x14ac:dyDescent="0.25">
      <c r="A16" s="64">
        <v>2200</v>
      </c>
      <c r="B16" s="611" t="s">
        <v>56</v>
      </c>
      <c r="C16" s="611"/>
      <c r="D16" s="611"/>
      <c r="E16" s="17">
        <v>651868</v>
      </c>
      <c r="F16" s="78">
        <f>'PRESUP.EGRESOS FUENTE FINANCIAM'!M53</f>
        <v>684848.73</v>
      </c>
      <c r="G16" s="79">
        <f t="shared" ref="G16:G23" si="1">F16/E16-1</f>
        <v>5.0594184712242418E-2</v>
      </c>
    </row>
    <row r="17" spans="1:7" s="16" customFormat="1" ht="15" customHeight="1" x14ac:dyDescent="0.25">
      <c r="A17" s="64">
        <v>2300</v>
      </c>
      <c r="B17" s="611" t="s">
        <v>57</v>
      </c>
      <c r="C17" s="611"/>
      <c r="D17" s="611"/>
      <c r="E17" s="18"/>
      <c r="F17" s="78">
        <f>'PRESUP.EGRESOS FUENTE FINANCIAM'!M57</f>
        <v>0</v>
      </c>
      <c r="G17" s="79" t="e">
        <f t="shared" si="1"/>
        <v>#DIV/0!</v>
      </c>
    </row>
    <row r="18" spans="1:7" s="16" customFormat="1" ht="15" customHeight="1" x14ac:dyDescent="0.25">
      <c r="A18" s="64">
        <v>2400</v>
      </c>
      <c r="B18" s="611" t="s">
        <v>58</v>
      </c>
      <c r="C18" s="611"/>
      <c r="D18" s="611"/>
      <c r="E18" s="18">
        <v>4907636</v>
      </c>
      <c r="F18" s="78">
        <f>'PRESUP.EGRESOS FUENTE FINANCIAM'!M67</f>
        <v>6840407.7699999996</v>
      </c>
      <c r="G18" s="79">
        <f t="shared" si="1"/>
        <v>0.3938294873539927</v>
      </c>
    </row>
    <row r="19" spans="1:7" s="16" customFormat="1" ht="15" customHeight="1" x14ac:dyDescent="0.25">
      <c r="A19" s="64">
        <v>2500</v>
      </c>
      <c r="B19" s="611" t="s">
        <v>59</v>
      </c>
      <c r="C19" s="611"/>
      <c r="D19" s="611"/>
      <c r="E19" s="18">
        <v>498028</v>
      </c>
      <c r="F19" s="78">
        <f>'PRESUP.EGRESOS FUENTE FINANCIAM'!M77</f>
        <v>389580</v>
      </c>
      <c r="G19" s="79">
        <f t="shared" si="1"/>
        <v>-0.21775482502991794</v>
      </c>
    </row>
    <row r="20" spans="1:7" s="16" customFormat="1" ht="15" customHeight="1" x14ac:dyDescent="0.25">
      <c r="A20" s="64">
        <v>2600</v>
      </c>
      <c r="B20" s="611" t="s">
        <v>60</v>
      </c>
      <c r="C20" s="611"/>
      <c r="D20" s="611"/>
      <c r="E20" s="18">
        <v>11367150</v>
      </c>
      <c r="F20" s="78">
        <f>'PRESUP.EGRESOS FUENTE FINANCIAM'!M85</f>
        <v>5949442</v>
      </c>
      <c r="G20" s="79">
        <f t="shared" si="1"/>
        <v>-0.47661093589862014</v>
      </c>
    </row>
    <row r="21" spans="1:7" s="16" customFormat="1" ht="15" customHeight="1" x14ac:dyDescent="0.25">
      <c r="A21" s="64">
        <v>2700</v>
      </c>
      <c r="B21" s="608" t="s">
        <v>61</v>
      </c>
      <c r="C21" s="609"/>
      <c r="D21" s="610"/>
      <c r="E21" s="18">
        <v>1620600</v>
      </c>
      <c r="F21" s="78">
        <f>'PRESUP.EGRESOS FUENTE FINANCIAM'!M88</f>
        <v>1528553.98</v>
      </c>
      <c r="G21" s="79">
        <f t="shared" si="1"/>
        <v>-5.6797494755029043E-2</v>
      </c>
    </row>
    <row r="22" spans="1:7" s="16" customFormat="1" ht="15" customHeight="1" x14ac:dyDescent="0.25">
      <c r="A22" s="64">
        <v>2800</v>
      </c>
      <c r="B22" s="608" t="s">
        <v>62</v>
      </c>
      <c r="C22" s="609"/>
      <c r="D22" s="610"/>
      <c r="E22" s="18">
        <v>48000</v>
      </c>
      <c r="F22" s="78">
        <f>'PRESUP.EGRESOS FUENTE FINANCIAM'!M94</f>
        <v>50000</v>
      </c>
      <c r="G22" s="79">
        <f t="shared" si="1"/>
        <v>4.1666666666666741E-2</v>
      </c>
    </row>
    <row r="23" spans="1:7" s="16" customFormat="1" ht="15" customHeight="1" x14ac:dyDescent="0.25">
      <c r="A23" s="64">
        <v>2900</v>
      </c>
      <c r="B23" s="611" t="s">
        <v>63</v>
      </c>
      <c r="C23" s="611"/>
      <c r="D23" s="611"/>
      <c r="E23" s="18">
        <v>2807324</v>
      </c>
      <c r="F23" s="78">
        <f>'PRESUP.EGRESOS FUENTE FINANCIAM'!M98</f>
        <v>1708206.9</v>
      </c>
      <c r="G23" s="79">
        <f t="shared" si="1"/>
        <v>-0.39151772292759945</v>
      </c>
    </row>
    <row r="24" spans="1:7" s="16" customFormat="1" ht="15" customHeight="1" x14ac:dyDescent="0.25">
      <c r="A24" s="261">
        <v>3000</v>
      </c>
      <c r="B24" s="612" t="s">
        <v>64</v>
      </c>
      <c r="C24" s="612"/>
      <c r="D24" s="612"/>
      <c r="E24" s="262">
        <f>SUM(E25:E33)</f>
        <v>32614892</v>
      </c>
      <c r="F24" s="262">
        <f>SUM(F25:F33)</f>
        <v>44815324.890000001</v>
      </c>
      <c r="G24" s="263">
        <f>F24/E24-1</f>
        <v>0.3740755262963924</v>
      </c>
    </row>
    <row r="25" spans="1:7" s="16" customFormat="1" ht="15" customHeight="1" x14ac:dyDescent="0.25">
      <c r="A25" s="64">
        <v>3100</v>
      </c>
      <c r="B25" s="611" t="s">
        <v>65</v>
      </c>
      <c r="C25" s="611"/>
      <c r="D25" s="611"/>
      <c r="E25" s="17">
        <v>19033620</v>
      </c>
      <c r="F25" s="78">
        <f>'PRESUP.EGRESOS FUENTE FINANCIAM'!M109</f>
        <v>16428815</v>
      </c>
      <c r="G25" s="79">
        <f>F25/E25-1</f>
        <v>-0.13685284249659291</v>
      </c>
    </row>
    <row r="26" spans="1:7" s="16" customFormat="1" ht="15" customHeight="1" x14ac:dyDescent="0.25">
      <c r="A26" s="64">
        <v>3200</v>
      </c>
      <c r="B26" s="611" t="s">
        <v>66</v>
      </c>
      <c r="C26" s="611"/>
      <c r="D26" s="611"/>
      <c r="E26" s="17">
        <v>1320900</v>
      </c>
      <c r="F26" s="78">
        <f>'PRESUP.EGRESOS FUENTE FINANCIAM'!M119</f>
        <v>1211160</v>
      </c>
      <c r="G26" s="79">
        <f t="shared" ref="G26:G32" si="2">F26/E26-1</f>
        <v>-8.3079718373835987E-2</v>
      </c>
    </row>
    <row r="27" spans="1:7" s="16" customFormat="1" ht="15" customHeight="1" x14ac:dyDescent="0.25">
      <c r="A27" s="64">
        <v>3300</v>
      </c>
      <c r="B27" s="611" t="s">
        <v>67</v>
      </c>
      <c r="C27" s="611"/>
      <c r="D27" s="611"/>
      <c r="E27" s="18">
        <v>2479190</v>
      </c>
      <c r="F27" s="78">
        <f>'PRESUP.EGRESOS FUENTE FINANCIAM'!M129</f>
        <v>2662471.58</v>
      </c>
      <c r="G27" s="79">
        <f t="shared" si="2"/>
        <v>7.3928008744791773E-2</v>
      </c>
    </row>
    <row r="28" spans="1:7" s="16" customFormat="1" ht="15" customHeight="1" x14ac:dyDescent="0.25">
      <c r="A28" s="64">
        <v>3400</v>
      </c>
      <c r="B28" s="611" t="s">
        <v>68</v>
      </c>
      <c r="C28" s="611"/>
      <c r="D28" s="611"/>
      <c r="E28" s="18">
        <v>1846196</v>
      </c>
      <c r="F28" s="78">
        <f>'PRESUP.EGRESOS FUENTE FINANCIAM'!M139</f>
        <v>1775790.4</v>
      </c>
      <c r="G28" s="79">
        <f t="shared" si="2"/>
        <v>-3.813549590617682E-2</v>
      </c>
    </row>
    <row r="29" spans="1:7" s="16" customFormat="1" ht="15" customHeight="1" x14ac:dyDescent="0.25">
      <c r="A29" s="64">
        <v>3500</v>
      </c>
      <c r="B29" s="611" t="s">
        <v>69</v>
      </c>
      <c r="C29" s="611"/>
      <c r="D29" s="611"/>
      <c r="E29" s="18">
        <v>1102850</v>
      </c>
      <c r="F29" s="78">
        <f>'PRESUP.EGRESOS FUENTE FINANCIAM'!M149</f>
        <v>17180584.91</v>
      </c>
      <c r="G29" s="79">
        <f t="shared" si="2"/>
        <v>14.578351462120869</v>
      </c>
    </row>
    <row r="30" spans="1:7" s="16" customFormat="1" ht="15" customHeight="1" x14ac:dyDescent="0.25">
      <c r="A30" s="64">
        <v>3600</v>
      </c>
      <c r="B30" s="611" t="s">
        <v>70</v>
      </c>
      <c r="C30" s="611"/>
      <c r="D30" s="611"/>
      <c r="E30" s="18">
        <v>750300</v>
      </c>
      <c r="F30" s="78">
        <f>'PRESUP.EGRESOS FUENTE FINANCIAM'!M159</f>
        <v>293700</v>
      </c>
      <c r="G30" s="79">
        <f t="shared" si="2"/>
        <v>-0.60855657736905244</v>
      </c>
    </row>
    <row r="31" spans="1:7" s="16" customFormat="1" ht="15" customHeight="1" x14ac:dyDescent="0.25">
      <c r="A31" s="64">
        <v>3700</v>
      </c>
      <c r="B31" s="608" t="s">
        <v>71</v>
      </c>
      <c r="C31" s="609"/>
      <c r="D31" s="610"/>
      <c r="E31" s="18">
        <v>846332</v>
      </c>
      <c r="F31" s="78">
        <f>'PRESUP.EGRESOS FUENTE FINANCIAM'!M167</f>
        <v>217185.66</v>
      </c>
      <c r="G31" s="79">
        <f t="shared" si="2"/>
        <v>-0.74338006834197456</v>
      </c>
    </row>
    <row r="32" spans="1:7" s="16" customFormat="1" ht="15" customHeight="1" x14ac:dyDescent="0.25">
      <c r="A32" s="64">
        <v>3800</v>
      </c>
      <c r="B32" s="608" t="s">
        <v>72</v>
      </c>
      <c r="C32" s="609"/>
      <c r="D32" s="610"/>
      <c r="E32" s="18">
        <v>2535504</v>
      </c>
      <c r="F32" s="78">
        <f>'PRESUP.EGRESOS FUENTE FINANCIAM'!M177</f>
        <v>3397766.34</v>
      </c>
      <c r="G32" s="79">
        <f t="shared" si="2"/>
        <v>0.34007532230278481</v>
      </c>
    </row>
    <row r="33" spans="1:7" s="16" customFormat="1" ht="15" customHeight="1" x14ac:dyDescent="0.25">
      <c r="A33" s="64">
        <v>3900</v>
      </c>
      <c r="B33" s="611" t="s">
        <v>73</v>
      </c>
      <c r="C33" s="611"/>
      <c r="D33" s="611"/>
      <c r="E33" s="18">
        <v>2700000</v>
      </c>
      <c r="F33" s="78">
        <f>'PRESUP.EGRESOS FUENTE FINANCIAM'!M183</f>
        <v>1647851</v>
      </c>
      <c r="G33" s="79">
        <f>F33/E33-1</f>
        <v>-0.38968481481481476</v>
      </c>
    </row>
    <row r="34" spans="1:7" s="16" customFormat="1" ht="15" customHeight="1" x14ac:dyDescent="0.25">
      <c r="A34" s="261">
        <v>4000</v>
      </c>
      <c r="B34" s="612" t="s">
        <v>74</v>
      </c>
      <c r="C34" s="612"/>
      <c r="D34" s="612"/>
      <c r="E34" s="262">
        <f>SUM(E35:E43)</f>
        <v>28901661.93</v>
      </c>
      <c r="F34" s="262">
        <f>SUM(F35:F43)</f>
        <v>31987274.43</v>
      </c>
      <c r="G34" s="263">
        <f>F34/E34-1</f>
        <v>0.10676245910956172</v>
      </c>
    </row>
    <row r="35" spans="1:7" s="16" customFormat="1" ht="15.75" x14ac:dyDescent="0.25">
      <c r="A35" s="55">
        <v>4100</v>
      </c>
      <c r="B35" s="620" t="s">
        <v>75</v>
      </c>
      <c r="C35" s="620"/>
      <c r="D35" s="620"/>
      <c r="E35" s="17">
        <v>0</v>
      </c>
      <c r="F35" s="78">
        <f>'PRESUP.EGRESOS FUENTE FINANCIAM'!M194</f>
        <v>0</v>
      </c>
      <c r="G35" s="79" t="e">
        <f t="shared" ref="G35:G74" si="3">F35/E35-1</f>
        <v>#DIV/0!</v>
      </c>
    </row>
    <row r="36" spans="1:7" s="16" customFormat="1" ht="15" customHeight="1" x14ac:dyDescent="0.25">
      <c r="A36" s="55">
        <v>4200</v>
      </c>
      <c r="B36" s="620" t="s">
        <v>76</v>
      </c>
      <c r="C36" s="620"/>
      <c r="D36" s="620"/>
      <c r="E36" s="18">
        <v>0</v>
      </c>
      <c r="F36" s="78">
        <f>'PRESUP.EGRESOS FUENTE FINANCIAM'!M204</f>
        <v>0</v>
      </c>
      <c r="G36" s="79" t="e">
        <f t="shared" si="3"/>
        <v>#DIV/0!</v>
      </c>
    </row>
    <row r="37" spans="1:7" s="16" customFormat="1" ht="15" customHeight="1" x14ac:dyDescent="0.25">
      <c r="A37" s="55">
        <v>4300</v>
      </c>
      <c r="B37" s="630" t="s">
        <v>77</v>
      </c>
      <c r="C37" s="631"/>
      <c r="D37" s="632"/>
      <c r="E37" s="18">
        <v>1300000</v>
      </c>
      <c r="F37" s="78">
        <f>'PRESUP.EGRESOS FUENTE FINANCIAM'!M210</f>
        <v>1960000</v>
      </c>
      <c r="G37" s="79">
        <f t="shared" si="3"/>
        <v>0.50769230769230766</v>
      </c>
    </row>
    <row r="38" spans="1:7" s="16" customFormat="1" ht="15" customHeight="1" x14ac:dyDescent="0.25">
      <c r="A38" s="55">
        <v>4400</v>
      </c>
      <c r="B38" s="620" t="s">
        <v>78</v>
      </c>
      <c r="C38" s="620"/>
      <c r="D38" s="620"/>
      <c r="E38" s="17">
        <v>21115169</v>
      </c>
      <c r="F38" s="78">
        <f>'PRESUP.EGRESOS FUENTE FINANCIAM'!M220</f>
        <v>22880374.579999998</v>
      </c>
      <c r="G38" s="79">
        <f>F38/E38-1</f>
        <v>8.3598932123157388E-2</v>
      </c>
    </row>
    <row r="39" spans="1:7" s="16" customFormat="1" ht="15" customHeight="1" x14ac:dyDescent="0.25">
      <c r="A39" s="55">
        <v>4500</v>
      </c>
      <c r="B39" s="611" t="s">
        <v>79</v>
      </c>
      <c r="C39" s="611"/>
      <c r="D39" s="611"/>
      <c r="E39" s="18">
        <v>5633191.9299999997</v>
      </c>
      <c r="F39" s="78">
        <f>'PRESUP.EGRESOS FUENTE FINANCIAM'!M229</f>
        <v>6252499.8499999996</v>
      </c>
      <c r="G39" s="79">
        <f>F39/E39-1</f>
        <v>0.10993907676069536</v>
      </c>
    </row>
    <row r="40" spans="1:7" s="16" customFormat="1" ht="15" customHeight="1" x14ac:dyDescent="0.25">
      <c r="A40" s="55">
        <v>4600</v>
      </c>
      <c r="B40" s="608" t="s">
        <v>80</v>
      </c>
      <c r="C40" s="609"/>
      <c r="D40" s="610"/>
      <c r="E40" s="18">
        <v>853301</v>
      </c>
      <c r="F40" s="78">
        <f>'PRESUP.EGRESOS FUENTE FINANCIAM'!M233</f>
        <v>894400</v>
      </c>
      <c r="G40" s="79">
        <f>F40/E40-1</f>
        <v>4.8164715616177745E-2</v>
      </c>
    </row>
    <row r="41" spans="1:7" s="16" customFormat="1" ht="15" customHeight="1" x14ac:dyDescent="0.25">
      <c r="A41" s="55">
        <v>4700</v>
      </c>
      <c r="B41" s="608" t="s">
        <v>81</v>
      </c>
      <c r="C41" s="609"/>
      <c r="D41" s="610"/>
      <c r="E41" s="18">
        <v>0</v>
      </c>
      <c r="F41" s="78">
        <f>'PRESUP.EGRESOS FUENTE FINANCIAM'!M240</f>
        <v>0</v>
      </c>
      <c r="G41" s="79" t="e">
        <f>F41/E41-1</f>
        <v>#DIV/0!</v>
      </c>
    </row>
    <row r="42" spans="1:7" s="16" customFormat="1" ht="15" customHeight="1" x14ac:dyDescent="0.25">
      <c r="A42" s="55">
        <v>4800</v>
      </c>
      <c r="B42" s="611" t="s">
        <v>82</v>
      </c>
      <c r="C42" s="611"/>
      <c r="D42" s="611"/>
      <c r="E42" s="18">
        <v>0</v>
      </c>
      <c r="F42" s="78">
        <f>'PRESUP.EGRESOS FUENTE FINANCIAM'!M242</f>
        <v>0</v>
      </c>
      <c r="G42" s="79" t="e">
        <f>F42/E42-1</f>
        <v>#DIV/0!</v>
      </c>
    </row>
    <row r="43" spans="1:7" s="16" customFormat="1" ht="15" customHeight="1" x14ac:dyDescent="0.25">
      <c r="A43" s="55">
        <v>4900</v>
      </c>
      <c r="B43" s="620" t="s">
        <v>83</v>
      </c>
      <c r="C43" s="620"/>
      <c r="D43" s="620"/>
      <c r="E43" s="17">
        <v>0</v>
      </c>
      <c r="F43" s="78">
        <f>'PRESUP.EGRESOS FUENTE FINANCIAM'!M248</f>
        <v>0</v>
      </c>
      <c r="G43" s="79" t="e">
        <f t="shared" si="3"/>
        <v>#DIV/0!</v>
      </c>
    </row>
    <row r="44" spans="1:7" s="16" customFormat="1" ht="15" customHeight="1" x14ac:dyDescent="0.25">
      <c r="A44" s="261">
        <v>5000</v>
      </c>
      <c r="B44" s="612" t="s">
        <v>84</v>
      </c>
      <c r="C44" s="612"/>
      <c r="D44" s="612"/>
      <c r="E44" s="262">
        <f>SUM(E45:E53)</f>
        <v>13481759</v>
      </c>
      <c r="F44" s="262">
        <f>SUM(F45:F53)</f>
        <v>938996.4</v>
      </c>
      <c r="G44" s="263">
        <f t="shared" si="3"/>
        <v>-0.93035060187620922</v>
      </c>
    </row>
    <row r="45" spans="1:7" s="16" customFormat="1" ht="15" customHeight="1" x14ac:dyDescent="0.25">
      <c r="A45" s="55">
        <v>5100</v>
      </c>
      <c r="B45" s="620" t="s">
        <v>85</v>
      </c>
      <c r="C45" s="620"/>
      <c r="D45" s="620"/>
      <c r="E45" s="17">
        <v>904562</v>
      </c>
      <c r="F45" s="78">
        <f>'PRESUP.EGRESOS FUENTE FINANCIAM'!M253</f>
        <v>588503.56000000006</v>
      </c>
      <c r="G45" s="79">
        <f t="shared" si="3"/>
        <v>-0.34940494957780666</v>
      </c>
    </row>
    <row r="46" spans="1:7" s="16" customFormat="1" ht="15" customHeight="1" x14ac:dyDescent="0.25">
      <c r="A46" s="55">
        <v>5200</v>
      </c>
      <c r="B46" s="620" t="s">
        <v>86</v>
      </c>
      <c r="C46" s="620"/>
      <c r="D46" s="620"/>
      <c r="E46" s="17">
        <v>33500</v>
      </c>
      <c r="F46" s="78">
        <f>'PRESUP.EGRESOS FUENTE FINANCIAM'!M260</f>
        <v>12100</v>
      </c>
      <c r="G46" s="79">
        <f t="shared" si="3"/>
        <v>-0.63880597014925367</v>
      </c>
    </row>
    <row r="47" spans="1:7" s="16" customFormat="1" ht="15" customHeight="1" x14ac:dyDescent="0.25">
      <c r="A47" s="55">
        <v>5300</v>
      </c>
      <c r="B47" s="620" t="s">
        <v>87</v>
      </c>
      <c r="C47" s="620"/>
      <c r="D47" s="620"/>
      <c r="E47" s="17"/>
      <c r="F47" s="78">
        <f>'PRESUP.EGRESOS FUENTE FINANCIAM'!M265</f>
        <v>0</v>
      </c>
      <c r="G47" s="79" t="e">
        <f t="shared" si="3"/>
        <v>#DIV/0!</v>
      </c>
    </row>
    <row r="48" spans="1:7" s="16" customFormat="1" ht="15" customHeight="1" x14ac:dyDescent="0.25">
      <c r="A48" s="55">
        <v>5400</v>
      </c>
      <c r="B48" s="620" t="s">
        <v>88</v>
      </c>
      <c r="C48" s="620"/>
      <c r="D48" s="620"/>
      <c r="E48" s="17">
        <v>11000000</v>
      </c>
      <c r="F48" s="78">
        <f>'PRESUP.EGRESOS FUENTE FINANCIAM'!M268</f>
        <v>0</v>
      </c>
      <c r="G48" s="79">
        <f t="shared" ref="G48:G53" si="4">F48/E48-1</f>
        <v>-1</v>
      </c>
    </row>
    <row r="49" spans="1:256" s="16" customFormat="1" ht="15" customHeight="1" x14ac:dyDescent="0.25">
      <c r="A49" s="55">
        <v>5500</v>
      </c>
      <c r="B49" s="611" t="s">
        <v>89</v>
      </c>
      <c r="C49" s="611"/>
      <c r="D49" s="611"/>
      <c r="E49" s="18"/>
      <c r="F49" s="78">
        <f>'PRESUP.EGRESOS FUENTE FINANCIAM'!M275</f>
        <v>0</v>
      </c>
      <c r="G49" s="79" t="e">
        <f t="shared" si="4"/>
        <v>#DIV/0!</v>
      </c>
    </row>
    <row r="50" spans="1:256" s="16" customFormat="1" ht="15" customHeight="1" x14ac:dyDescent="0.25">
      <c r="A50" s="55">
        <v>5600</v>
      </c>
      <c r="B50" s="608" t="s">
        <v>90</v>
      </c>
      <c r="C50" s="609"/>
      <c r="D50" s="610"/>
      <c r="E50" s="18">
        <v>1543697</v>
      </c>
      <c r="F50" s="78">
        <f>'PRESUP.EGRESOS FUENTE FINANCIAM'!M277</f>
        <v>338392.83999999997</v>
      </c>
      <c r="G50" s="79">
        <f t="shared" si="4"/>
        <v>-0.78079063443149788</v>
      </c>
    </row>
    <row r="51" spans="1:256" s="16" customFormat="1" ht="15" customHeight="1" x14ac:dyDescent="0.25">
      <c r="A51" s="55">
        <v>5700</v>
      </c>
      <c r="B51" s="608" t="s">
        <v>91</v>
      </c>
      <c r="C51" s="609"/>
      <c r="D51" s="610"/>
      <c r="E51" s="18">
        <v>0</v>
      </c>
      <c r="F51" s="78">
        <f>'PRESUP.EGRESOS FUENTE FINANCIAM'!M286</f>
        <v>0</v>
      </c>
      <c r="G51" s="79" t="e">
        <f t="shared" si="4"/>
        <v>#DIV/0!</v>
      </c>
    </row>
    <row r="52" spans="1:256" s="16" customFormat="1" ht="15" customHeight="1" x14ac:dyDescent="0.25">
      <c r="A52" s="55">
        <v>5800</v>
      </c>
      <c r="B52" s="611" t="s">
        <v>92</v>
      </c>
      <c r="C52" s="611"/>
      <c r="D52" s="611"/>
      <c r="E52" s="18">
        <v>0</v>
      </c>
      <c r="F52" s="78">
        <f>'PRESUP.EGRESOS FUENTE FINANCIAM'!M296</f>
        <v>0</v>
      </c>
      <c r="G52" s="79" t="e">
        <f t="shared" si="4"/>
        <v>#DIV/0!</v>
      </c>
    </row>
    <row r="53" spans="1:256" s="16" customFormat="1" ht="15" customHeight="1" x14ac:dyDescent="0.25">
      <c r="A53" s="55">
        <v>5900</v>
      </c>
      <c r="B53" s="620" t="s">
        <v>93</v>
      </c>
      <c r="C53" s="620"/>
      <c r="D53" s="620"/>
      <c r="E53" s="17">
        <v>0</v>
      </c>
      <c r="F53" s="78">
        <f>'PRESUP.EGRESOS FUENTE FINANCIAM'!M301</f>
        <v>0</v>
      </c>
      <c r="G53" s="79" t="e">
        <f t="shared" si="4"/>
        <v>#DIV/0!</v>
      </c>
    </row>
    <row r="54" spans="1:256" s="16" customFormat="1" ht="15" customHeight="1" x14ac:dyDescent="0.25">
      <c r="A54" s="261">
        <v>6000</v>
      </c>
      <c r="B54" s="612" t="s">
        <v>94</v>
      </c>
      <c r="C54" s="612"/>
      <c r="D54" s="612"/>
      <c r="E54" s="262">
        <f>SUM(E55:E57)</f>
        <v>47363433</v>
      </c>
      <c r="F54" s="262">
        <f>SUM(F55:F57)</f>
        <v>12479131</v>
      </c>
      <c r="G54" s="263">
        <f t="shared" si="3"/>
        <v>-0.73652393398088356</v>
      </c>
    </row>
    <row r="55" spans="1:256" s="16" customFormat="1" ht="15" customHeight="1" x14ac:dyDescent="0.25">
      <c r="A55" s="65">
        <v>6100</v>
      </c>
      <c r="B55" s="629" t="s">
        <v>95</v>
      </c>
      <c r="C55" s="629"/>
      <c r="D55" s="629"/>
      <c r="E55" s="66">
        <v>47363433</v>
      </c>
      <c r="F55" s="78">
        <f>'PRESUP.EGRESOS FUENTE FINANCIAM'!M312</f>
        <v>12479131</v>
      </c>
      <c r="G55" s="79">
        <f t="shared" si="3"/>
        <v>-0.73652393398088356</v>
      </c>
    </row>
    <row r="56" spans="1:256" s="16" customFormat="1" ht="15" customHeight="1" x14ac:dyDescent="0.25">
      <c r="A56" s="55">
        <v>6200</v>
      </c>
      <c r="B56" s="620" t="s">
        <v>96</v>
      </c>
      <c r="C56" s="620"/>
      <c r="D56" s="620"/>
      <c r="E56" s="17">
        <v>0</v>
      </c>
      <c r="F56" s="78">
        <f>'PRESUP.EGRESOS FUENTE FINANCIAM'!M321</f>
        <v>0</v>
      </c>
      <c r="G56" s="79" t="e">
        <f t="shared" si="3"/>
        <v>#DIV/0!</v>
      </c>
    </row>
    <row r="57" spans="1:256" s="16" customFormat="1" ht="15" customHeight="1" x14ac:dyDescent="0.25">
      <c r="A57" s="55">
        <v>6300</v>
      </c>
      <c r="B57" s="620" t="s">
        <v>97</v>
      </c>
      <c r="C57" s="620"/>
      <c r="D57" s="620"/>
      <c r="E57" s="17">
        <v>0</v>
      </c>
      <c r="F57" s="78">
        <f>'PRESUP.EGRESOS FUENTE FINANCIAM'!M330</f>
        <v>0</v>
      </c>
      <c r="G57" s="79" t="e">
        <f t="shared" si="3"/>
        <v>#DIV/0!</v>
      </c>
    </row>
    <row r="58" spans="1:256" s="16" customFormat="1" ht="15.75" customHeight="1" x14ac:dyDescent="0.25">
      <c r="A58" s="261">
        <v>7000</v>
      </c>
      <c r="B58" s="612" t="s">
        <v>98</v>
      </c>
      <c r="C58" s="612"/>
      <c r="D58" s="612"/>
      <c r="E58" s="262">
        <f>SUM(E59:E65)</f>
        <v>0</v>
      </c>
      <c r="F58" s="262">
        <f>SUM(F59:F65)</f>
        <v>0</v>
      </c>
      <c r="G58" s="263" t="e">
        <f t="shared" si="3"/>
        <v>#DIV/0!</v>
      </c>
    </row>
    <row r="59" spans="1:256" s="16" customFormat="1" ht="15.75" x14ac:dyDescent="0.25">
      <c r="A59" s="55">
        <v>7100</v>
      </c>
      <c r="B59" s="620" t="s">
        <v>99</v>
      </c>
      <c r="C59" s="620"/>
      <c r="D59" s="620"/>
      <c r="E59" s="56">
        <v>0</v>
      </c>
      <c r="F59" s="78">
        <f>'PRESUP.EGRESOS FUENTE FINANCIAM'!M334</f>
        <v>0</v>
      </c>
      <c r="G59" s="79" t="e">
        <f t="shared" si="3"/>
        <v>#DIV/0!</v>
      </c>
      <c r="H59" s="19"/>
      <c r="I59" s="20">
        <v>61</v>
      </c>
      <c r="J59" s="621"/>
      <c r="K59" s="621"/>
      <c r="L59" s="622"/>
      <c r="M59" s="21">
        <v>61</v>
      </c>
      <c r="N59" s="621"/>
      <c r="O59" s="621"/>
      <c r="P59" s="622"/>
      <c r="Q59" s="21">
        <v>61</v>
      </c>
      <c r="R59" s="621"/>
      <c r="S59" s="621"/>
      <c r="T59" s="622"/>
      <c r="U59" s="21">
        <v>61</v>
      </c>
      <c r="V59" s="621"/>
      <c r="W59" s="621"/>
      <c r="X59" s="622"/>
      <c r="Y59" s="21">
        <v>61</v>
      </c>
      <c r="Z59" s="621"/>
      <c r="AA59" s="621"/>
      <c r="AB59" s="622"/>
      <c r="AC59" s="21">
        <v>61</v>
      </c>
      <c r="AD59" s="621"/>
      <c r="AE59" s="621"/>
      <c r="AF59" s="622"/>
      <c r="AG59" s="21">
        <v>61</v>
      </c>
      <c r="AH59" s="621"/>
      <c r="AI59" s="621"/>
      <c r="AJ59" s="622"/>
      <c r="AK59" s="21">
        <v>61</v>
      </c>
      <c r="AL59" s="621"/>
      <c r="AM59" s="621"/>
      <c r="AN59" s="622"/>
      <c r="AO59" s="21">
        <v>61</v>
      </c>
      <c r="AP59" s="621"/>
      <c r="AQ59" s="621"/>
      <c r="AR59" s="622"/>
      <c r="AS59" s="21">
        <v>61</v>
      </c>
      <c r="AT59" s="621"/>
      <c r="AU59" s="621"/>
      <c r="AV59" s="622"/>
      <c r="AW59" s="21">
        <v>61</v>
      </c>
      <c r="AX59" s="621"/>
      <c r="AY59" s="621"/>
      <c r="AZ59" s="622"/>
      <c r="BA59" s="21">
        <v>61</v>
      </c>
      <c r="BB59" s="621"/>
      <c r="BC59" s="621"/>
      <c r="BD59" s="622"/>
      <c r="BE59" s="21">
        <v>61</v>
      </c>
      <c r="BF59" s="621"/>
      <c r="BG59" s="621"/>
      <c r="BH59" s="622"/>
      <c r="BI59" s="21">
        <v>61</v>
      </c>
      <c r="BJ59" s="621"/>
      <c r="BK59" s="621"/>
      <c r="BL59" s="622"/>
      <c r="BM59" s="21">
        <v>61</v>
      </c>
      <c r="BN59" s="621"/>
      <c r="BO59" s="621"/>
      <c r="BP59" s="622"/>
      <c r="BQ59" s="21">
        <v>61</v>
      </c>
      <c r="BR59" s="621"/>
      <c r="BS59" s="621"/>
      <c r="BT59" s="622"/>
      <c r="BU59" s="21">
        <v>61</v>
      </c>
      <c r="BV59" s="621"/>
      <c r="BW59" s="621"/>
      <c r="BX59" s="622"/>
      <c r="BY59" s="21">
        <v>61</v>
      </c>
      <c r="BZ59" s="621"/>
      <c r="CA59" s="621"/>
      <c r="CB59" s="622"/>
      <c r="CC59" s="21">
        <v>61</v>
      </c>
      <c r="CD59" s="621"/>
      <c r="CE59" s="621"/>
      <c r="CF59" s="622"/>
      <c r="CG59" s="21">
        <v>61</v>
      </c>
      <c r="CH59" s="621"/>
      <c r="CI59" s="621"/>
      <c r="CJ59" s="622"/>
      <c r="CK59" s="21">
        <v>61</v>
      </c>
      <c r="CL59" s="621"/>
      <c r="CM59" s="621"/>
      <c r="CN59" s="622"/>
      <c r="CO59" s="21">
        <v>61</v>
      </c>
      <c r="CP59" s="621"/>
      <c r="CQ59" s="621"/>
      <c r="CR59" s="622"/>
      <c r="CS59" s="21">
        <v>61</v>
      </c>
      <c r="CT59" s="621"/>
      <c r="CU59" s="621"/>
      <c r="CV59" s="622"/>
      <c r="CW59" s="21">
        <v>61</v>
      </c>
      <c r="CX59" s="621"/>
      <c r="CY59" s="621"/>
      <c r="CZ59" s="622"/>
      <c r="DA59" s="21">
        <v>61</v>
      </c>
      <c r="DB59" s="621"/>
      <c r="DC59" s="621"/>
      <c r="DD59" s="622"/>
      <c r="DE59" s="21">
        <v>61</v>
      </c>
      <c r="DF59" s="621"/>
      <c r="DG59" s="621"/>
      <c r="DH59" s="622"/>
      <c r="DI59" s="21">
        <v>61</v>
      </c>
      <c r="DJ59" s="621"/>
      <c r="DK59" s="621"/>
      <c r="DL59" s="622"/>
      <c r="DM59" s="21">
        <v>61</v>
      </c>
      <c r="DN59" s="621"/>
      <c r="DO59" s="621"/>
      <c r="DP59" s="622"/>
      <c r="DQ59" s="21">
        <v>61</v>
      </c>
      <c r="DR59" s="621"/>
      <c r="DS59" s="621"/>
      <c r="DT59" s="622"/>
      <c r="DU59" s="21">
        <v>61</v>
      </c>
      <c r="DV59" s="621"/>
      <c r="DW59" s="621"/>
      <c r="DX59" s="622"/>
      <c r="DY59" s="21">
        <v>61</v>
      </c>
      <c r="DZ59" s="621"/>
      <c r="EA59" s="621"/>
      <c r="EB59" s="622"/>
      <c r="EC59" s="21">
        <v>61</v>
      </c>
      <c r="ED59" s="621"/>
      <c r="EE59" s="621"/>
      <c r="EF59" s="622"/>
      <c r="EG59" s="21">
        <v>61</v>
      </c>
      <c r="EH59" s="621"/>
      <c r="EI59" s="621"/>
      <c r="EJ59" s="622"/>
      <c r="EK59" s="21">
        <v>61</v>
      </c>
      <c r="EL59" s="621"/>
      <c r="EM59" s="621"/>
      <c r="EN59" s="622"/>
      <c r="EO59" s="21">
        <v>61</v>
      </c>
      <c r="EP59" s="621"/>
      <c r="EQ59" s="621"/>
      <c r="ER59" s="622"/>
      <c r="ES59" s="21">
        <v>61</v>
      </c>
      <c r="ET59" s="621"/>
      <c r="EU59" s="621"/>
      <c r="EV59" s="622"/>
      <c r="EW59" s="21">
        <v>61</v>
      </c>
      <c r="EX59" s="621"/>
      <c r="EY59" s="621"/>
      <c r="EZ59" s="622"/>
      <c r="FA59" s="21">
        <v>61</v>
      </c>
      <c r="FB59" s="621"/>
      <c r="FC59" s="621"/>
      <c r="FD59" s="622"/>
      <c r="FE59" s="21">
        <v>61</v>
      </c>
      <c r="FF59" s="621"/>
      <c r="FG59" s="621"/>
      <c r="FH59" s="622"/>
      <c r="FI59" s="21">
        <v>61</v>
      </c>
      <c r="FJ59" s="621"/>
      <c r="FK59" s="621"/>
      <c r="FL59" s="622"/>
      <c r="FM59" s="21">
        <v>61</v>
      </c>
      <c r="FN59" s="621"/>
      <c r="FO59" s="621"/>
      <c r="FP59" s="622"/>
      <c r="FQ59" s="21">
        <v>61</v>
      </c>
      <c r="FR59" s="621"/>
      <c r="FS59" s="621"/>
      <c r="FT59" s="622"/>
      <c r="FU59" s="21">
        <v>61</v>
      </c>
      <c r="FV59" s="621"/>
      <c r="FW59" s="621"/>
      <c r="FX59" s="622"/>
      <c r="FY59" s="21">
        <v>61</v>
      </c>
      <c r="FZ59" s="621"/>
      <c r="GA59" s="621"/>
      <c r="GB59" s="622"/>
      <c r="GC59" s="21">
        <v>61</v>
      </c>
      <c r="GD59" s="621"/>
      <c r="GE59" s="621"/>
      <c r="GF59" s="622"/>
      <c r="GG59" s="21">
        <v>61</v>
      </c>
      <c r="GH59" s="621"/>
      <c r="GI59" s="621"/>
      <c r="GJ59" s="622"/>
      <c r="GK59" s="21">
        <v>61</v>
      </c>
      <c r="GL59" s="621"/>
      <c r="GM59" s="621"/>
      <c r="GN59" s="622"/>
      <c r="GO59" s="21">
        <v>61</v>
      </c>
      <c r="GP59" s="621"/>
      <c r="GQ59" s="621"/>
      <c r="GR59" s="622"/>
      <c r="GS59" s="21">
        <v>61</v>
      </c>
      <c r="GT59" s="621"/>
      <c r="GU59" s="621"/>
      <c r="GV59" s="622"/>
      <c r="GW59" s="21">
        <v>61</v>
      </c>
      <c r="GX59" s="621"/>
      <c r="GY59" s="621"/>
      <c r="GZ59" s="622"/>
      <c r="HA59" s="21">
        <v>61</v>
      </c>
      <c r="HB59" s="621"/>
      <c r="HC59" s="621"/>
      <c r="HD59" s="622"/>
      <c r="HE59" s="21">
        <v>61</v>
      </c>
      <c r="HF59" s="621"/>
      <c r="HG59" s="621"/>
      <c r="HH59" s="622"/>
      <c r="HI59" s="21">
        <v>61</v>
      </c>
      <c r="HJ59" s="621"/>
      <c r="HK59" s="621"/>
      <c r="HL59" s="622"/>
      <c r="HM59" s="21">
        <v>61</v>
      </c>
      <c r="HN59" s="621"/>
      <c r="HO59" s="621"/>
      <c r="HP59" s="622"/>
      <c r="HQ59" s="21">
        <v>61</v>
      </c>
      <c r="HR59" s="621"/>
      <c r="HS59" s="621"/>
      <c r="HT59" s="622"/>
      <c r="HU59" s="21">
        <v>61</v>
      </c>
      <c r="HV59" s="621"/>
      <c r="HW59" s="621"/>
      <c r="HX59" s="622"/>
      <c r="HY59" s="21">
        <v>61</v>
      </c>
      <c r="HZ59" s="621"/>
      <c r="IA59" s="621"/>
      <c r="IB59" s="622"/>
      <c r="IC59" s="21">
        <v>61</v>
      </c>
      <c r="ID59" s="621"/>
      <c r="IE59" s="621"/>
      <c r="IF59" s="622"/>
      <c r="IG59" s="21">
        <v>61</v>
      </c>
      <c r="IH59" s="621"/>
      <c r="II59" s="621"/>
      <c r="IJ59" s="622"/>
      <c r="IK59" s="21">
        <v>61</v>
      </c>
      <c r="IL59" s="621"/>
      <c r="IM59" s="621"/>
      <c r="IN59" s="622"/>
      <c r="IO59" s="21">
        <v>61</v>
      </c>
      <c r="IP59" s="621"/>
      <c r="IQ59" s="621"/>
      <c r="IR59" s="622"/>
      <c r="IS59" s="21">
        <v>61</v>
      </c>
      <c r="IT59" s="621"/>
      <c r="IU59" s="621"/>
      <c r="IV59" s="622"/>
    </row>
    <row r="60" spans="1:256" s="16" customFormat="1" ht="15.75" x14ac:dyDescent="0.25">
      <c r="A60" s="55">
        <v>7200</v>
      </c>
      <c r="B60" s="620" t="s">
        <v>100</v>
      </c>
      <c r="C60" s="620"/>
      <c r="D60" s="620"/>
      <c r="E60" s="56">
        <v>0</v>
      </c>
      <c r="F60" s="78">
        <f>'PRESUP.EGRESOS FUENTE FINANCIAM'!M337</f>
        <v>0</v>
      </c>
      <c r="G60" s="79" t="e">
        <f t="shared" si="3"/>
        <v>#DIV/0!</v>
      </c>
      <c r="H60" s="19"/>
      <c r="I60" s="20"/>
      <c r="J60" s="22"/>
      <c r="K60" s="22"/>
      <c r="L60" s="23"/>
      <c r="M60" s="21"/>
      <c r="N60" s="22"/>
      <c r="O60" s="22"/>
      <c r="P60" s="23"/>
      <c r="Q60" s="21"/>
      <c r="R60" s="22"/>
      <c r="S60" s="22"/>
      <c r="T60" s="23"/>
      <c r="U60" s="21"/>
      <c r="V60" s="22"/>
      <c r="W60" s="22"/>
      <c r="X60" s="23"/>
      <c r="Y60" s="21"/>
      <c r="Z60" s="22"/>
      <c r="AA60" s="22"/>
      <c r="AB60" s="23"/>
      <c r="AC60" s="21"/>
      <c r="AD60" s="22"/>
      <c r="AE60" s="22"/>
      <c r="AF60" s="23"/>
      <c r="AG60" s="21"/>
      <c r="AH60" s="22"/>
      <c r="AI60" s="22"/>
      <c r="AJ60" s="23"/>
      <c r="AK60" s="21"/>
      <c r="AL60" s="22"/>
      <c r="AM60" s="22"/>
      <c r="AN60" s="23"/>
      <c r="AO60" s="21"/>
      <c r="AP60" s="22"/>
      <c r="AQ60" s="22"/>
      <c r="AR60" s="23"/>
      <c r="AS60" s="21"/>
      <c r="AT60" s="22"/>
      <c r="AU60" s="22"/>
      <c r="AV60" s="23"/>
      <c r="AW60" s="21"/>
      <c r="AX60" s="22"/>
      <c r="AY60" s="22"/>
      <c r="AZ60" s="23"/>
      <c r="BA60" s="21"/>
      <c r="BB60" s="22"/>
      <c r="BC60" s="22"/>
      <c r="BD60" s="23"/>
      <c r="BE60" s="21"/>
      <c r="BF60" s="22"/>
      <c r="BG60" s="22"/>
      <c r="BH60" s="23"/>
      <c r="BI60" s="21"/>
      <c r="BJ60" s="22"/>
      <c r="BK60" s="22"/>
      <c r="BL60" s="23"/>
      <c r="BM60" s="21"/>
      <c r="BN60" s="22"/>
      <c r="BO60" s="22"/>
      <c r="BP60" s="23"/>
      <c r="BQ60" s="21"/>
      <c r="BR60" s="22"/>
      <c r="BS60" s="22"/>
      <c r="BT60" s="23"/>
      <c r="BU60" s="21"/>
      <c r="BV60" s="22"/>
      <c r="BW60" s="22"/>
      <c r="BX60" s="23"/>
      <c r="BY60" s="21"/>
      <c r="BZ60" s="22"/>
      <c r="CA60" s="22"/>
      <c r="CB60" s="23"/>
      <c r="CC60" s="21"/>
      <c r="CD60" s="22"/>
      <c r="CE60" s="22"/>
      <c r="CF60" s="23"/>
      <c r="CG60" s="21"/>
      <c r="CH60" s="22"/>
      <c r="CI60" s="22"/>
      <c r="CJ60" s="23"/>
      <c r="CK60" s="21"/>
      <c r="CL60" s="22"/>
      <c r="CM60" s="22"/>
      <c r="CN60" s="23"/>
      <c r="CO60" s="21"/>
      <c r="CP60" s="22"/>
      <c r="CQ60" s="22"/>
      <c r="CR60" s="23"/>
      <c r="CS60" s="21"/>
      <c r="CT60" s="22"/>
      <c r="CU60" s="22"/>
      <c r="CV60" s="23"/>
      <c r="CW60" s="21"/>
      <c r="CX60" s="22"/>
      <c r="CY60" s="22"/>
      <c r="CZ60" s="23"/>
      <c r="DA60" s="21"/>
      <c r="DB60" s="22"/>
      <c r="DC60" s="22"/>
      <c r="DD60" s="23"/>
      <c r="DE60" s="21"/>
      <c r="DF60" s="22"/>
      <c r="DG60" s="22"/>
      <c r="DH60" s="23"/>
      <c r="DI60" s="21"/>
      <c r="DJ60" s="22"/>
      <c r="DK60" s="22"/>
      <c r="DL60" s="23"/>
      <c r="DM60" s="21"/>
      <c r="DN60" s="22"/>
      <c r="DO60" s="22"/>
      <c r="DP60" s="23"/>
      <c r="DQ60" s="21"/>
      <c r="DR60" s="22"/>
      <c r="DS60" s="22"/>
      <c r="DT60" s="23"/>
      <c r="DU60" s="21"/>
      <c r="DV60" s="22"/>
      <c r="DW60" s="22"/>
      <c r="DX60" s="23"/>
      <c r="DY60" s="21"/>
      <c r="DZ60" s="22"/>
      <c r="EA60" s="22"/>
      <c r="EB60" s="23"/>
      <c r="EC60" s="21"/>
      <c r="ED60" s="22"/>
      <c r="EE60" s="22"/>
      <c r="EF60" s="23"/>
      <c r="EG60" s="21"/>
      <c r="EH60" s="22"/>
      <c r="EI60" s="22"/>
      <c r="EJ60" s="23"/>
      <c r="EK60" s="21"/>
      <c r="EL60" s="22"/>
      <c r="EM60" s="22"/>
      <c r="EN60" s="23"/>
      <c r="EO60" s="21"/>
      <c r="EP60" s="22"/>
      <c r="EQ60" s="22"/>
      <c r="ER60" s="23"/>
      <c r="ES60" s="21"/>
      <c r="ET60" s="22"/>
      <c r="EU60" s="22"/>
      <c r="EV60" s="23"/>
      <c r="EW60" s="21"/>
      <c r="EX60" s="22"/>
      <c r="EY60" s="22"/>
      <c r="EZ60" s="23"/>
      <c r="FA60" s="21"/>
      <c r="FB60" s="22"/>
      <c r="FC60" s="22"/>
      <c r="FD60" s="23"/>
      <c r="FE60" s="21"/>
      <c r="FF60" s="22"/>
      <c r="FG60" s="22"/>
      <c r="FH60" s="23"/>
      <c r="FI60" s="21"/>
      <c r="FJ60" s="22"/>
      <c r="FK60" s="22"/>
      <c r="FL60" s="23"/>
      <c r="FM60" s="21"/>
      <c r="FN60" s="22"/>
      <c r="FO60" s="22"/>
      <c r="FP60" s="23"/>
      <c r="FQ60" s="21"/>
      <c r="FR60" s="22"/>
      <c r="FS60" s="22"/>
      <c r="FT60" s="23"/>
      <c r="FU60" s="21"/>
      <c r="FV60" s="22"/>
      <c r="FW60" s="22"/>
      <c r="FX60" s="23"/>
      <c r="FY60" s="21"/>
      <c r="FZ60" s="22"/>
      <c r="GA60" s="22"/>
      <c r="GB60" s="23"/>
      <c r="GC60" s="21"/>
      <c r="GD60" s="22"/>
      <c r="GE60" s="22"/>
      <c r="GF60" s="23"/>
      <c r="GG60" s="21"/>
      <c r="GH60" s="22"/>
      <c r="GI60" s="22"/>
      <c r="GJ60" s="23"/>
      <c r="GK60" s="21"/>
      <c r="GL60" s="22"/>
      <c r="GM60" s="22"/>
      <c r="GN60" s="23"/>
      <c r="GO60" s="21"/>
      <c r="GP60" s="22"/>
      <c r="GQ60" s="22"/>
      <c r="GR60" s="23"/>
      <c r="GS60" s="21"/>
      <c r="GT60" s="22"/>
      <c r="GU60" s="22"/>
      <c r="GV60" s="23"/>
      <c r="GW60" s="21"/>
      <c r="GX60" s="22"/>
      <c r="GY60" s="22"/>
      <c r="GZ60" s="23"/>
      <c r="HA60" s="21"/>
      <c r="HB60" s="22"/>
      <c r="HC60" s="22"/>
      <c r="HD60" s="23"/>
      <c r="HE60" s="21"/>
      <c r="HF60" s="22"/>
      <c r="HG60" s="22"/>
      <c r="HH60" s="23"/>
      <c r="HI60" s="21"/>
      <c r="HJ60" s="22"/>
      <c r="HK60" s="22"/>
      <c r="HL60" s="23"/>
      <c r="HM60" s="21"/>
      <c r="HN60" s="22"/>
      <c r="HO60" s="22"/>
      <c r="HP60" s="23"/>
      <c r="HQ60" s="21"/>
      <c r="HR60" s="22"/>
      <c r="HS60" s="22"/>
      <c r="HT60" s="23"/>
      <c r="HU60" s="21"/>
      <c r="HV60" s="22"/>
      <c r="HW60" s="22"/>
      <c r="HX60" s="23"/>
      <c r="HY60" s="21"/>
      <c r="HZ60" s="22"/>
      <c r="IA60" s="22"/>
      <c r="IB60" s="23"/>
      <c r="IC60" s="21"/>
      <c r="ID60" s="22"/>
      <c r="IE60" s="22"/>
      <c r="IF60" s="23"/>
      <c r="IG60" s="21"/>
      <c r="IH60" s="22"/>
      <c r="II60" s="22"/>
      <c r="IJ60" s="23"/>
      <c r="IK60" s="21"/>
      <c r="IL60" s="22"/>
      <c r="IM60" s="22"/>
      <c r="IN60" s="23"/>
      <c r="IO60" s="21"/>
      <c r="IP60" s="22"/>
      <c r="IQ60" s="22"/>
      <c r="IR60" s="23"/>
      <c r="IS60" s="21"/>
      <c r="IT60" s="22"/>
      <c r="IU60" s="22"/>
      <c r="IV60" s="23"/>
    </row>
    <row r="61" spans="1:256" s="16" customFormat="1" ht="15.75" x14ac:dyDescent="0.25">
      <c r="A61" s="55">
        <v>7300</v>
      </c>
      <c r="B61" s="620" t="s">
        <v>101</v>
      </c>
      <c r="C61" s="620"/>
      <c r="D61" s="620"/>
      <c r="E61" s="56">
        <v>0</v>
      </c>
      <c r="F61" s="78">
        <f>'PRESUP.EGRESOS FUENTE FINANCIAM'!M347</f>
        <v>0</v>
      </c>
      <c r="G61" s="79" t="e">
        <f t="shared" si="3"/>
        <v>#DIV/0!</v>
      </c>
      <c r="H61" s="19"/>
      <c r="I61" s="20"/>
      <c r="J61" s="22"/>
      <c r="K61" s="22"/>
      <c r="L61" s="23"/>
      <c r="M61" s="21"/>
      <c r="N61" s="22"/>
      <c r="O61" s="22"/>
      <c r="P61" s="23"/>
      <c r="Q61" s="21"/>
      <c r="R61" s="22"/>
      <c r="S61" s="22"/>
      <c r="T61" s="23"/>
      <c r="U61" s="21"/>
      <c r="V61" s="22"/>
      <c r="W61" s="22"/>
      <c r="X61" s="23"/>
      <c r="Y61" s="21"/>
      <c r="Z61" s="22"/>
      <c r="AA61" s="22"/>
      <c r="AB61" s="23"/>
      <c r="AC61" s="21"/>
      <c r="AD61" s="22"/>
      <c r="AE61" s="22"/>
      <c r="AF61" s="23"/>
      <c r="AG61" s="21"/>
      <c r="AH61" s="22"/>
      <c r="AI61" s="22"/>
      <c r="AJ61" s="23"/>
      <c r="AK61" s="21"/>
      <c r="AL61" s="22"/>
      <c r="AM61" s="22"/>
      <c r="AN61" s="23"/>
      <c r="AO61" s="21"/>
      <c r="AP61" s="22"/>
      <c r="AQ61" s="22"/>
      <c r="AR61" s="23"/>
      <c r="AS61" s="21"/>
      <c r="AT61" s="22"/>
      <c r="AU61" s="22"/>
      <c r="AV61" s="23"/>
      <c r="AW61" s="21"/>
      <c r="AX61" s="22"/>
      <c r="AY61" s="22"/>
      <c r="AZ61" s="23"/>
      <c r="BA61" s="21"/>
      <c r="BB61" s="22"/>
      <c r="BC61" s="22"/>
      <c r="BD61" s="23"/>
      <c r="BE61" s="21"/>
      <c r="BF61" s="22"/>
      <c r="BG61" s="22"/>
      <c r="BH61" s="23"/>
      <c r="BI61" s="21"/>
      <c r="BJ61" s="22"/>
      <c r="BK61" s="22"/>
      <c r="BL61" s="23"/>
      <c r="BM61" s="21"/>
      <c r="BN61" s="22"/>
      <c r="BO61" s="22"/>
      <c r="BP61" s="23"/>
      <c r="BQ61" s="21"/>
      <c r="BR61" s="22"/>
      <c r="BS61" s="22"/>
      <c r="BT61" s="23"/>
      <c r="BU61" s="21"/>
      <c r="BV61" s="22"/>
      <c r="BW61" s="22"/>
      <c r="BX61" s="23"/>
      <c r="BY61" s="21"/>
      <c r="BZ61" s="22"/>
      <c r="CA61" s="22"/>
      <c r="CB61" s="23"/>
      <c r="CC61" s="21"/>
      <c r="CD61" s="22"/>
      <c r="CE61" s="22"/>
      <c r="CF61" s="23"/>
      <c r="CG61" s="21"/>
      <c r="CH61" s="22"/>
      <c r="CI61" s="22"/>
      <c r="CJ61" s="23"/>
      <c r="CK61" s="21"/>
      <c r="CL61" s="22"/>
      <c r="CM61" s="22"/>
      <c r="CN61" s="23"/>
      <c r="CO61" s="21"/>
      <c r="CP61" s="22"/>
      <c r="CQ61" s="22"/>
      <c r="CR61" s="23"/>
      <c r="CS61" s="21"/>
      <c r="CT61" s="22"/>
      <c r="CU61" s="22"/>
      <c r="CV61" s="23"/>
      <c r="CW61" s="21"/>
      <c r="CX61" s="22"/>
      <c r="CY61" s="22"/>
      <c r="CZ61" s="23"/>
      <c r="DA61" s="21"/>
      <c r="DB61" s="22"/>
      <c r="DC61" s="22"/>
      <c r="DD61" s="23"/>
      <c r="DE61" s="21"/>
      <c r="DF61" s="22"/>
      <c r="DG61" s="22"/>
      <c r="DH61" s="23"/>
      <c r="DI61" s="21"/>
      <c r="DJ61" s="22"/>
      <c r="DK61" s="22"/>
      <c r="DL61" s="23"/>
      <c r="DM61" s="21"/>
      <c r="DN61" s="22"/>
      <c r="DO61" s="22"/>
      <c r="DP61" s="23"/>
      <c r="DQ61" s="21"/>
      <c r="DR61" s="22"/>
      <c r="DS61" s="22"/>
      <c r="DT61" s="23"/>
      <c r="DU61" s="21"/>
      <c r="DV61" s="22"/>
      <c r="DW61" s="22"/>
      <c r="DX61" s="23"/>
      <c r="DY61" s="21"/>
      <c r="DZ61" s="22"/>
      <c r="EA61" s="22"/>
      <c r="EB61" s="23"/>
      <c r="EC61" s="21"/>
      <c r="ED61" s="22"/>
      <c r="EE61" s="22"/>
      <c r="EF61" s="23"/>
      <c r="EG61" s="21"/>
      <c r="EH61" s="22"/>
      <c r="EI61" s="22"/>
      <c r="EJ61" s="23"/>
      <c r="EK61" s="21"/>
      <c r="EL61" s="22"/>
      <c r="EM61" s="22"/>
      <c r="EN61" s="23"/>
      <c r="EO61" s="21"/>
      <c r="EP61" s="22"/>
      <c r="EQ61" s="22"/>
      <c r="ER61" s="23"/>
      <c r="ES61" s="21"/>
      <c r="ET61" s="22"/>
      <c r="EU61" s="22"/>
      <c r="EV61" s="23"/>
      <c r="EW61" s="21"/>
      <c r="EX61" s="22"/>
      <c r="EY61" s="22"/>
      <c r="EZ61" s="23"/>
      <c r="FA61" s="21"/>
      <c r="FB61" s="22"/>
      <c r="FC61" s="22"/>
      <c r="FD61" s="23"/>
      <c r="FE61" s="21"/>
      <c r="FF61" s="22"/>
      <c r="FG61" s="22"/>
      <c r="FH61" s="23"/>
      <c r="FI61" s="21"/>
      <c r="FJ61" s="22"/>
      <c r="FK61" s="22"/>
      <c r="FL61" s="23"/>
      <c r="FM61" s="21"/>
      <c r="FN61" s="22"/>
      <c r="FO61" s="22"/>
      <c r="FP61" s="23"/>
      <c r="FQ61" s="21"/>
      <c r="FR61" s="22"/>
      <c r="FS61" s="22"/>
      <c r="FT61" s="23"/>
      <c r="FU61" s="21"/>
      <c r="FV61" s="22"/>
      <c r="FW61" s="22"/>
      <c r="FX61" s="23"/>
      <c r="FY61" s="21"/>
      <c r="FZ61" s="22"/>
      <c r="GA61" s="22"/>
      <c r="GB61" s="23"/>
      <c r="GC61" s="21"/>
      <c r="GD61" s="22"/>
      <c r="GE61" s="22"/>
      <c r="GF61" s="23"/>
      <c r="GG61" s="21"/>
      <c r="GH61" s="22"/>
      <c r="GI61" s="22"/>
      <c r="GJ61" s="23"/>
      <c r="GK61" s="21"/>
      <c r="GL61" s="22"/>
      <c r="GM61" s="22"/>
      <c r="GN61" s="23"/>
      <c r="GO61" s="21"/>
      <c r="GP61" s="22"/>
      <c r="GQ61" s="22"/>
      <c r="GR61" s="23"/>
      <c r="GS61" s="21"/>
      <c r="GT61" s="22"/>
      <c r="GU61" s="22"/>
      <c r="GV61" s="23"/>
      <c r="GW61" s="21"/>
      <c r="GX61" s="22"/>
      <c r="GY61" s="22"/>
      <c r="GZ61" s="23"/>
      <c r="HA61" s="21"/>
      <c r="HB61" s="22"/>
      <c r="HC61" s="22"/>
      <c r="HD61" s="23"/>
      <c r="HE61" s="21"/>
      <c r="HF61" s="22"/>
      <c r="HG61" s="22"/>
      <c r="HH61" s="23"/>
      <c r="HI61" s="21"/>
      <c r="HJ61" s="22"/>
      <c r="HK61" s="22"/>
      <c r="HL61" s="23"/>
      <c r="HM61" s="21"/>
      <c r="HN61" s="22"/>
      <c r="HO61" s="22"/>
      <c r="HP61" s="23"/>
      <c r="HQ61" s="21"/>
      <c r="HR61" s="22"/>
      <c r="HS61" s="22"/>
      <c r="HT61" s="23"/>
      <c r="HU61" s="21"/>
      <c r="HV61" s="22"/>
      <c r="HW61" s="22"/>
      <c r="HX61" s="23"/>
      <c r="HY61" s="21"/>
      <c r="HZ61" s="22"/>
      <c r="IA61" s="22"/>
      <c r="IB61" s="23"/>
      <c r="IC61" s="21"/>
      <c r="ID61" s="22"/>
      <c r="IE61" s="22"/>
      <c r="IF61" s="23"/>
      <c r="IG61" s="21"/>
      <c r="IH61" s="22"/>
      <c r="II61" s="22"/>
      <c r="IJ61" s="23"/>
      <c r="IK61" s="21"/>
      <c r="IL61" s="22"/>
      <c r="IM61" s="22"/>
      <c r="IN61" s="23"/>
      <c r="IO61" s="21"/>
      <c r="IP61" s="22"/>
      <c r="IQ61" s="22"/>
      <c r="IR61" s="23"/>
      <c r="IS61" s="21"/>
      <c r="IT61" s="22"/>
      <c r="IU61" s="22"/>
      <c r="IV61" s="23"/>
    </row>
    <row r="62" spans="1:256" s="16" customFormat="1" ht="15.75" x14ac:dyDescent="0.25">
      <c r="A62" s="55">
        <v>7400</v>
      </c>
      <c r="B62" s="620" t="s">
        <v>102</v>
      </c>
      <c r="C62" s="620"/>
      <c r="D62" s="620"/>
      <c r="E62" s="56">
        <v>0</v>
      </c>
      <c r="F62" s="78">
        <f>'PRESUP.EGRESOS FUENTE FINANCIAM'!M354</f>
        <v>0</v>
      </c>
      <c r="G62" s="79" t="e">
        <f t="shared" si="3"/>
        <v>#DIV/0!</v>
      </c>
      <c r="H62" s="19"/>
      <c r="I62" s="20">
        <v>62</v>
      </c>
      <c r="J62" s="621"/>
      <c r="K62" s="621"/>
      <c r="L62" s="622"/>
      <c r="M62" s="21">
        <v>62</v>
      </c>
      <c r="N62" s="621"/>
      <c r="O62" s="621"/>
      <c r="P62" s="622"/>
      <c r="Q62" s="21">
        <v>62</v>
      </c>
      <c r="R62" s="621"/>
      <c r="S62" s="621"/>
      <c r="T62" s="622"/>
      <c r="U62" s="21">
        <v>62</v>
      </c>
      <c r="V62" s="621"/>
      <c r="W62" s="621"/>
      <c r="X62" s="622"/>
      <c r="Y62" s="21">
        <v>62</v>
      </c>
      <c r="Z62" s="621"/>
      <c r="AA62" s="621"/>
      <c r="AB62" s="622"/>
      <c r="AC62" s="21">
        <v>62</v>
      </c>
      <c r="AD62" s="621"/>
      <c r="AE62" s="621"/>
      <c r="AF62" s="622"/>
      <c r="AG62" s="21">
        <v>62</v>
      </c>
      <c r="AH62" s="621"/>
      <c r="AI62" s="621"/>
      <c r="AJ62" s="622"/>
      <c r="AK62" s="21">
        <v>62</v>
      </c>
      <c r="AL62" s="621"/>
      <c r="AM62" s="621"/>
      <c r="AN62" s="622"/>
      <c r="AO62" s="21">
        <v>62</v>
      </c>
      <c r="AP62" s="621"/>
      <c r="AQ62" s="621"/>
      <c r="AR62" s="622"/>
      <c r="AS62" s="21">
        <v>62</v>
      </c>
      <c r="AT62" s="621"/>
      <c r="AU62" s="621"/>
      <c r="AV62" s="622"/>
      <c r="AW62" s="21">
        <v>62</v>
      </c>
      <c r="AX62" s="621"/>
      <c r="AY62" s="621"/>
      <c r="AZ62" s="622"/>
      <c r="BA62" s="21">
        <v>62</v>
      </c>
      <c r="BB62" s="621"/>
      <c r="BC62" s="621"/>
      <c r="BD62" s="622"/>
      <c r="BE62" s="21">
        <v>62</v>
      </c>
      <c r="BF62" s="621"/>
      <c r="BG62" s="621"/>
      <c r="BH62" s="622"/>
      <c r="BI62" s="21">
        <v>62</v>
      </c>
      <c r="BJ62" s="621"/>
      <c r="BK62" s="621"/>
      <c r="BL62" s="622"/>
      <c r="BM62" s="21">
        <v>62</v>
      </c>
      <c r="BN62" s="621"/>
      <c r="BO62" s="621"/>
      <c r="BP62" s="622"/>
      <c r="BQ62" s="21">
        <v>62</v>
      </c>
      <c r="BR62" s="621"/>
      <c r="BS62" s="621"/>
      <c r="BT62" s="622"/>
      <c r="BU62" s="21">
        <v>62</v>
      </c>
      <c r="BV62" s="621"/>
      <c r="BW62" s="621"/>
      <c r="BX62" s="622"/>
      <c r="BY62" s="21">
        <v>62</v>
      </c>
      <c r="BZ62" s="621"/>
      <c r="CA62" s="621"/>
      <c r="CB62" s="622"/>
      <c r="CC62" s="21">
        <v>62</v>
      </c>
      <c r="CD62" s="621"/>
      <c r="CE62" s="621"/>
      <c r="CF62" s="622"/>
      <c r="CG62" s="21">
        <v>62</v>
      </c>
      <c r="CH62" s="621"/>
      <c r="CI62" s="621"/>
      <c r="CJ62" s="622"/>
      <c r="CK62" s="21">
        <v>62</v>
      </c>
      <c r="CL62" s="621"/>
      <c r="CM62" s="621"/>
      <c r="CN62" s="622"/>
      <c r="CO62" s="21">
        <v>62</v>
      </c>
      <c r="CP62" s="621"/>
      <c r="CQ62" s="621"/>
      <c r="CR62" s="622"/>
      <c r="CS62" s="21">
        <v>62</v>
      </c>
      <c r="CT62" s="621"/>
      <c r="CU62" s="621"/>
      <c r="CV62" s="622"/>
      <c r="CW62" s="21">
        <v>62</v>
      </c>
      <c r="CX62" s="621"/>
      <c r="CY62" s="621"/>
      <c r="CZ62" s="622"/>
      <c r="DA62" s="21">
        <v>62</v>
      </c>
      <c r="DB62" s="621"/>
      <c r="DC62" s="621"/>
      <c r="DD62" s="622"/>
      <c r="DE62" s="21">
        <v>62</v>
      </c>
      <c r="DF62" s="621"/>
      <c r="DG62" s="621"/>
      <c r="DH62" s="622"/>
      <c r="DI62" s="21">
        <v>62</v>
      </c>
      <c r="DJ62" s="621"/>
      <c r="DK62" s="621"/>
      <c r="DL62" s="622"/>
      <c r="DM62" s="21">
        <v>62</v>
      </c>
      <c r="DN62" s="621"/>
      <c r="DO62" s="621"/>
      <c r="DP62" s="622"/>
      <c r="DQ62" s="21">
        <v>62</v>
      </c>
      <c r="DR62" s="621"/>
      <c r="DS62" s="621"/>
      <c r="DT62" s="622"/>
      <c r="DU62" s="21">
        <v>62</v>
      </c>
      <c r="DV62" s="621"/>
      <c r="DW62" s="621"/>
      <c r="DX62" s="622"/>
      <c r="DY62" s="21">
        <v>62</v>
      </c>
      <c r="DZ62" s="621"/>
      <c r="EA62" s="621"/>
      <c r="EB62" s="622"/>
      <c r="EC62" s="21">
        <v>62</v>
      </c>
      <c r="ED62" s="621"/>
      <c r="EE62" s="621"/>
      <c r="EF62" s="622"/>
      <c r="EG62" s="21">
        <v>62</v>
      </c>
      <c r="EH62" s="621"/>
      <c r="EI62" s="621"/>
      <c r="EJ62" s="622"/>
      <c r="EK62" s="21">
        <v>62</v>
      </c>
      <c r="EL62" s="621"/>
      <c r="EM62" s="621"/>
      <c r="EN62" s="622"/>
      <c r="EO62" s="21">
        <v>62</v>
      </c>
      <c r="EP62" s="621"/>
      <c r="EQ62" s="621"/>
      <c r="ER62" s="622"/>
      <c r="ES62" s="21">
        <v>62</v>
      </c>
      <c r="ET62" s="621"/>
      <c r="EU62" s="621"/>
      <c r="EV62" s="622"/>
      <c r="EW62" s="21">
        <v>62</v>
      </c>
      <c r="EX62" s="621"/>
      <c r="EY62" s="621"/>
      <c r="EZ62" s="622"/>
      <c r="FA62" s="21">
        <v>62</v>
      </c>
      <c r="FB62" s="621"/>
      <c r="FC62" s="621"/>
      <c r="FD62" s="622"/>
      <c r="FE62" s="21">
        <v>62</v>
      </c>
      <c r="FF62" s="621"/>
      <c r="FG62" s="621"/>
      <c r="FH62" s="622"/>
      <c r="FI62" s="21">
        <v>62</v>
      </c>
      <c r="FJ62" s="621"/>
      <c r="FK62" s="621"/>
      <c r="FL62" s="622"/>
      <c r="FM62" s="21">
        <v>62</v>
      </c>
      <c r="FN62" s="621"/>
      <c r="FO62" s="621"/>
      <c r="FP62" s="622"/>
      <c r="FQ62" s="21">
        <v>62</v>
      </c>
      <c r="FR62" s="621"/>
      <c r="FS62" s="621"/>
      <c r="FT62" s="622"/>
      <c r="FU62" s="21">
        <v>62</v>
      </c>
      <c r="FV62" s="621"/>
      <c r="FW62" s="621"/>
      <c r="FX62" s="622"/>
      <c r="FY62" s="21">
        <v>62</v>
      </c>
      <c r="FZ62" s="621"/>
      <c r="GA62" s="621"/>
      <c r="GB62" s="622"/>
      <c r="GC62" s="21">
        <v>62</v>
      </c>
      <c r="GD62" s="621"/>
      <c r="GE62" s="621"/>
      <c r="GF62" s="622"/>
      <c r="GG62" s="21">
        <v>62</v>
      </c>
      <c r="GH62" s="621"/>
      <c r="GI62" s="621"/>
      <c r="GJ62" s="622"/>
      <c r="GK62" s="21">
        <v>62</v>
      </c>
      <c r="GL62" s="621"/>
      <c r="GM62" s="621"/>
      <c r="GN62" s="622"/>
      <c r="GO62" s="21">
        <v>62</v>
      </c>
      <c r="GP62" s="621"/>
      <c r="GQ62" s="621"/>
      <c r="GR62" s="622"/>
      <c r="GS62" s="21">
        <v>62</v>
      </c>
      <c r="GT62" s="621"/>
      <c r="GU62" s="621"/>
      <c r="GV62" s="622"/>
      <c r="GW62" s="21">
        <v>62</v>
      </c>
      <c r="GX62" s="621"/>
      <c r="GY62" s="621"/>
      <c r="GZ62" s="622"/>
      <c r="HA62" s="21">
        <v>62</v>
      </c>
      <c r="HB62" s="621"/>
      <c r="HC62" s="621"/>
      <c r="HD62" s="622"/>
      <c r="HE62" s="21">
        <v>62</v>
      </c>
      <c r="HF62" s="621"/>
      <c r="HG62" s="621"/>
      <c r="HH62" s="622"/>
      <c r="HI62" s="21">
        <v>62</v>
      </c>
      <c r="HJ62" s="621"/>
      <c r="HK62" s="621"/>
      <c r="HL62" s="622"/>
      <c r="HM62" s="21">
        <v>62</v>
      </c>
      <c r="HN62" s="621"/>
      <c r="HO62" s="621"/>
      <c r="HP62" s="622"/>
      <c r="HQ62" s="21">
        <v>62</v>
      </c>
      <c r="HR62" s="621"/>
      <c r="HS62" s="621"/>
      <c r="HT62" s="622"/>
      <c r="HU62" s="21">
        <v>62</v>
      </c>
      <c r="HV62" s="621"/>
      <c r="HW62" s="621"/>
      <c r="HX62" s="622"/>
      <c r="HY62" s="21">
        <v>62</v>
      </c>
      <c r="HZ62" s="621"/>
      <c r="IA62" s="621"/>
      <c r="IB62" s="622"/>
      <c r="IC62" s="21">
        <v>62</v>
      </c>
      <c r="ID62" s="621"/>
      <c r="IE62" s="621"/>
      <c r="IF62" s="622"/>
      <c r="IG62" s="21">
        <v>62</v>
      </c>
      <c r="IH62" s="621"/>
      <c r="II62" s="621"/>
      <c r="IJ62" s="622"/>
      <c r="IK62" s="21">
        <v>62</v>
      </c>
      <c r="IL62" s="621"/>
      <c r="IM62" s="621"/>
      <c r="IN62" s="622"/>
      <c r="IO62" s="21">
        <v>62</v>
      </c>
      <c r="IP62" s="621"/>
      <c r="IQ62" s="621"/>
      <c r="IR62" s="622"/>
      <c r="IS62" s="21">
        <v>62</v>
      </c>
      <c r="IT62" s="621"/>
      <c r="IU62" s="621"/>
      <c r="IV62" s="622"/>
    </row>
    <row r="63" spans="1:256" s="16" customFormat="1" ht="15" customHeight="1" x14ac:dyDescent="0.25">
      <c r="A63" s="55">
        <v>7500</v>
      </c>
      <c r="B63" s="620" t="s">
        <v>103</v>
      </c>
      <c r="C63" s="620"/>
      <c r="D63" s="620"/>
      <c r="E63" s="17">
        <v>0</v>
      </c>
      <c r="F63" s="78">
        <f>'PRESUP.EGRESOS FUENTE FINANCIAM'!M364</f>
        <v>0</v>
      </c>
      <c r="G63" s="79" t="e">
        <f t="shared" si="3"/>
        <v>#DIV/0!</v>
      </c>
    </row>
    <row r="64" spans="1:256" s="16" customFormat="1" ht="15" customHeight="1" x14ac:dyDescent="0.25">
      <c r="A64" s="55">
        <v>7600</v>
      </c>
      <c r="B64" s="620" t="s">
        <v>104</v>
      </c>
      <c r="C64" s="620"/>
      <c r="D64" s="620"/>
      <c r="E64" s="17">
        <v>0</v>
      </c>
      <c r="F64" s="78">
        <f>'PRESUP.EGRESOS FUENTE FINANCIAM'!M374</f>
        <v>0</v>
      </c>
      <c r="G64" s="79" t="e">
        <f t="shared" si="3"/>
        <v>#DIV/0!</v>
      </c>
    </row>
    <row r="65" spans="1:8" s="16" customFormat="1" ht="15" customHeight="1" x14ac:dyDescent="0.25">
      <c r="A65" s="55">
        <v>7900</v>
      </c>
      <c r="B65" s="620" t="s">
        <v>105</v>
      </c>
      <c r="C65" s="620"/>
      <c r="D65" s="620"/>
      <c r="E65" s="17">
        <v>0</v>
      </c>
      <c r="F65" s="78">
        <f>'PRESUP.EGRESOS FUENTE FINANCIAM'!M377</f>
        <v>0</v>
      </c>
      <c r="G65" s="79" t="e">
        <f t="shared" si="3"/>
        <v>#DIV/0!</v>
      </c>
    </row>
    <row r="66" spans="1:8" s="16" customFormat="1" ht="15.75" customHeight="1" x14ac:dyDescent="0.25">
      <c r="A66" s="261">
        <v>8000</v>
      </c>
      <c r="B66" s="612" t="s">
        <v>27</v>
      </c>
      <c r="C66" s="612"/>
      <c r="D66" s="612"/>
      <c r="E66" s="264">
        <v>0</v>
      </c>
      <c r="F66" s="262">
        <f>'PRESUP.EGRESOS FUENTE FINANCIAM'!M381</f>
        <v>0</v>
      </c>
      <c r="G66" s="263" t="e">
        <f t="shared" si="3"/>
        <v>#DIV/0!</v>
      </c>
    </row>
    <row r="67" spans="1:8" s="16" customFormat="1" ht="15.75" x14ac:dyDescent="0.25">
      <c r="A67" s="261">
        <v>9000</v>
      </c>
      <c r="B67" s="612" t="s">
        <v>106</v>
      </c>
      <c r="C67" s="612"/>
      <c r="D67" s="612"/>
      <c r="E67" s="262">
        <f>SUM(E68:E74)</f>
        <v>37497115</v>
      </c>
      <c r="F67" s="262">
        <f>SUM(F68:F74)</f>
        <v>46282857</v>
      </c>
      <c r="G67" s="263">
        <f t="shared" si="3"/>
        <v>0.23430447915792985</v>
      </c>
    </row>
    <row r="68" spans="1:8" s="16" customFormat="1" ht="15.75" x14ac:dyDescent="0.25">
      <c r="A68" s="55">
        <v>9100</v>
      </c>
      <c r="B68" s="620" t="s">
        <v>107</v>
      </c>
      <c r="C68" s="620"/>
      <c r="D68" s="620"/>
      <c r="E68" s="17">
        <v>14792200</v>
      </c>
      <c r="F68" s="78">
        <f>'PRESUP.EGRESOS FUENTE FINANCIAM'!M400</f>
        <v>18275509</v>
      </c>
      <c r="G68" s="79">
        <f t="shared" si="3"/>
        <v>0.23548282202782556</v>
      </c>
    </row>
    <row r="69" spans="1:8" s="16" customFormat="1" ht="15.75" x14ac:dyDescent="0.25">
      <c r="A69" s="55">
        <v>9200</v>
      </c>
      <c r="B69" s="620" t="s">
        <v>108</v>
      </c>
      <c r="C69" s="620"/>
      <c r="D69" s="620"/>
      <c r="E69" s="18">
        <v>9894915</v>
      </c>
      <c r="F69" s="78">
        <f>'PRESUP.EGRESOS FUENTE FINANCIAM'!M409</f>
        <v>11917815</v>
      </c>
      <c r="G69" s="79">
        <f t="shared" si="3"/>
        <v>0.20443834029903241</v>
      </c>
    </row>
    <row r="70" spans="1:8" s="16" customFormat="1" ht="15.75" x14ac:dyDescent="0.25">
      <c r="A70" s="55">
        <v>9300</v>
      </c>
      <c r="B70" s="620" t="s">
        <v>109</v>
      </c>
      <c r="C70" s="620"/>
      <c r="D70" s="620"/>
      <c r="E70" s="18">
        <v>0</v>
      </c>
      <c r="F70" s="78">
        <f>'PRESUP.EGRESOS FUENTE FINANCIAM'!M418</f>
        <v>0</v>
      </c>
      <c r="G70" s="79" t="e">
        <f t="shared" si="3"/>
        <v>#DIV/0!</v>
      </c>
    </row>
    <row r="71" spans="1:8" s="16" customFormat="1" ht="15.75" x14ac:dyDescent="0.25">
      <c r="A71" s="55">
        <v>9400</v>
      </c>
      <c r="B71" s="620" t="s">
        <v>110</v>
      </c>
      <c r="C71" s="620"/>
      <c r="D71" s="620"/>
      <c r="E71" s="18">
        <v>0</v>
      </c>
      <c r="F71" s="78">
        <f>'PRESUP.EGRESOS FUENTE FINANCIAM'!M421</f>
        <v>0</v>
      </c>
      <c r="G71" s="79" t="e">
        <f t="shared" si="3"/>
        <v>#DIV/0!</v>
      </c>
    </row>
    <row r="72" spans="1:8" s="16" customFormat="1" ht="15.75" x14ac:dyDescent="0.25">
      <c r="A72" s="55">
        <v>9500</v>
      </c>
      <c r="B72" s="620" t="s">
        <v>111</v>
      </c>
      <c r="C72" s="620"/>
      <c r="D72" s="620"/>
      <c r="E72" s="18">
        <v>0</v>
      </c>
      <c r="F72" s="78">
        <f>'PRESUP.EGRESOS FUENTE FINANCIAM'!M424</f>
        <v>0</v>
      </c>
      <c r="G72" s="79" t="e">
        <f t="shared" si="3"/>
        <v>#DIV/0!</v>
      </c>
    </row>
    <row r="73" spans="1:8" s="16" customFormat="1" ht="15.75" x14ac:dyDescent="0.25">
      <c r="A73" s="55">
        <v>9600</v>
      </c>
      <c r="B73" s="620" t="s">
        <v>1590</v>
      </c>
      <c r="C73" s="620"/>
      <c r="D73" s="620"/>
      <c r="E73" s="18">
        <v>0</v>
      </c>
      <c r="F73" s="78">
        <f>'PRESUP.EGRESOS FUENTE FINANCIAM'!M426</f>
        <v>0</v>
      </c>
      <c r="G73" s="79" t="e">
        <f>F73/E73-1</f>
        <v>#DIV/0!</v>
      </c>
    </row>
    <row r="74" spans="1:8" s="16" customFormat="1" ht="15.75" x14ac:dyDescent="0.25">
      <c r="A74" s="67">
        <v>9900</v>
      </c>
      <c r="B74" s="626" t="s">
        <v>112</v>
      </c>
      <c r="C74" s="626"/>
      <c r="D74" s="626"/>
      <c r="E74" s="68">
        <v>12810000</v>
      </c>
      <c r="F74" s="78">
        <f>'PRESUP.EGRESOS FUENTE FINANCIAM'!M429</f>
        <v>16089533</v>
      </c>
      <c r="G74" s="79">
        <f t="shared" si="3"/>
        <v>0.25601350507416076</v>
      </c>
    </row>
    <row r="75" spans="1:8" s="16" customFormat="1" ht="15.75" x14ac:dyDescent="0.25">
      <c r="A75" s="627" t="s">
        <v>753</v>
      </c>
      <c r="B75" s="628"/>
      <c r="C75" s="628"/>
      <c r="D75" s="628"/>
      <c r="E75" s="265">
        <f>E6+E14+E24+E34+E44+E54+E58+E66+E67</f>
        <v>375907555.93000001</v>
      </c>
      <c r="F75" s="265">
        <f>F6+F14+F24+F34+F44+F54+F58+F66+F67</f>
        <v>370158133.24000001</v>
      </c>
      <c r="G75" s="266">
        <f>F75/E75-1</f>
        <v>-1.5294778195601433E-2</v>
      </c>
    </row>
    <row r="76" spans="1:8" ht="30.75" customHeight="1" x14ac:dyDescent="0.25">
      <c r="A76" s="624" t="s">
        <v>1597</v>
      </c>
      <c r="B76" s="624"/>
      <c r="C76" s="624"/>
      <c r="D76" s="624"/>
    </row>
    <row r="77" spans="1:8" ht="18" customHeight="1" x14ac:dyDescent="0.25">
      <c r="A77" s="625"/>
      <c r="B77" s="625"/>
      <c r="C77" s="625"/>
      <c r="D77" s="625"/>
      <c r="E77" s="25"/>
      <c r="F77" s="25"/>
      <c r="G77" s="25"/>
      <c r="H77" s="25"/>
    </row>
    <row r="78" spans="1:8" ht="32.1" customHeight="1" x14ac:dyDescent="0.25">
      <c r="A78" s="274" t="s">
        <v>113</v>
      </c>
      <c r="B78" s="278" t="s">
        <v>5</v>
      </c>
      <c r="C78" s="279" t="s">
        <v>1557</v>
      </c>
      <c r="D78" s="267" t="s">
        <v>35</v>
      </c>
      <c r="E78" s="26"/>
      <c r="F78" s="26"/>
      <c r="G78" s="26"/>
      <c r="H78" s="26"/>
    </row>
    <row r="79" spans="1:8" ht="32.1" customHeight="1" x14ac:dyDescent="0.25">
      <c r="A79" s="8">
        <v>1</v>
      </c>
      <c r="B79" s="9" t="s">
        <v>114</v>
      </c>
      <c r="C79" s="27">
        <f>(F6+F14+F24+F34)-F39</f>
        <v>304204648.99000001</v>
      </c>
      <c r="D79" s="28">
        <f>C79/C84</f>
        <v>0.82182349021293111</v>
      </c>
    </row>
    <row r="80" spans="1:8" ht="32.1" customHeight="1" x14ac:dyDescent="0.25">
      <c r="A80" s="8">
        <v>2</v>
      </c>
      <c r="B80" s="9" t="s">
        <v>115</v>
      </c>
      <c r="C80" s="27">
        <f>F44+F54+F58</f>
        <v>13418127.4</v>
      </c>
      <c r="D80" s="28">
        <f>C80/C84</f>
        <v>3.6249716526693385E-2</v>
      </c>
    </row>
    <row r="81" spans="1:256" ht="32.1" customHeight="1" x14ac:dyDescent="0.25">
      <c r="A81" s="8">
        <v>3</v>
      </c>
      <c r="B81" s="9" t="s">
        <v>116</v>
      </c>
      <c r="C81" s="27">
        <f>F67</f>
        <v>46282857</v>
      </c>
      <c r="D81" s="28">
        <f>C81/C84</f>
        <v>0.12503536419660813</v>
      </c>
    </row>
    <row r="82" spans="1:256" ht="32.1" customHeight="1" x14ac:dyDescent="0.25">
      <c r="A82" s="8">
        <v>4</v>
      </c>
      <c r="B82" s="9" t="s">
        <v>328</v>
      </c>
      <c r="C82" s="27">
        <f>F39</f>
        <v>6252499.8499999996</v>
      </c>
      <c r="D82" s="169">
        <f>C82/C84</f>
        <v>1.6891429063767342E-2</v>
      </c>
    </row>
    <row r="83" spans="1:256" ht="32.1" customHeight="1" x14ac:dyDescent="0.25">
      <c r="A83" s="8">
        <v>5</v>
      </c>
      <c r="B83" s="9" t="s">
        <v>306</v>
      </c>
      <c r="C83" s="27">
        <f>F66</f>
        <v>0</v>
      </c>
      <c r="D83" s="169">
        <f>C83/C84</f>
        <v>0</v>
      </c>
    </row>
    <row r="84" spans="1:256" ht="32.1" customHeight="1" x14ac:dyDescent="0.25">
      <c r="A84" s="268"/>
      <c r="B84" s="269" t="s">
        <v>1556</v>
      </c>
      <c r="C84" s="270">
        <f>SUM(C79:C83)</f>
        <v>370158133.24000001</v>
      </c>
      <c r="D84" s="271">
        <f>SUM(D79:D83)</f>
        <v>1</v>
      </c>
    </row>
    <row r="85" spans="1:256" ht="24.75" customHeight="1" x14ac:dyDescent="0.25">
      <c r="A85" s="623" t="s">
        <v>1598</v>
      </c>
      <c r="B85" s="623"/>
      <c r="C85" s="623"/>
      <c r="D85" s="623"/>
      <c r="E85" s="25"/>
      <c r="F85" s="25"/>
      <c r="G85" s="25"/>
      <c r="H85" s="25"/>
    </row>
    <row r="86" spans="1:256" ht="12" customHeight="1" x14ac:dyDescent="0.25">
      <c r="A86" s="29"/>
      <c r="B86" s="29"/>
      <c r="C86" s="29"/>
      <c r="D86" s="29"/>
      <c r="E86" s="29"/>
      <c r="F86" s="29"/>
      <c r="G86" s="29"/>
      <c r="H86" s="29"/>
    </row>
    <row r="87" spans="1:256" ht="32.1" customHeight="1" x14ac:dyDescent="0.25">
      <c r="A87" s="276" t="s">
        <v>39</v>
      </c>
      <c r="B87" s="276" t="s">
        <v>5</v>
      </c>
      <c r="C87" s="277" t="s">
        <v>1557</v>
      </c>
      <c r="D87" s="275" t="s">
        <v>35</v>
      </c>
      <c r="E87" s="26"/>
      <c r="F87" s="26"/>
      <c r="G87" s="26"/>
      <c r="H87" s="26"/>
    </row>
    <row r="88" spans="1:256" ht="32.1" customHeight="1" x14ac:dyDescent="0.25">
      <c r="A88" s="8">
        <v>100</v>
      </c>
      <c r="B88" s="12" t="s">
        <v>1314</v>
      </c>
      <c r="C88" s="30">
        <f>'PRESUP.EGRESOS FUENTE FINANCIAM'!C432</f>
        <v>298937988.24000001</v>
      </c>
      <c r="D88" s="28">
        <f>C88/C94</f>
        <v>0.80759535289253559</v>
      </c>
    </row>
    <row r="89" spans="1:256" ht="32.1" customHeight="1" x14ac:dyDescent="0.25">
      <c r="A89" s="8">
        <v>200</v>
      </c>
      <c r="B89" s="12" t="s">
        <v>40</v>
      </c>
      <c r="C89" s="30">
        <f>'PRESUP.EGRESOS FUENTE FINANCIAM'!K432</f>
        <v>0</v>
      </c>
      <c r="D89" s="28">
        <f>C89/C94</f>
        <v>0</v>
      </c>
    </row>
    <row r="90" spans="1:256" ht="32.1" customHeight="1" x14ac:dyDescent="0.25">
      <c r="A90" s="8">
        <v>400</v>
      </c>
      <c r="B90" s="12" t="s">
        <v>41</v>
      </c>
      <c r="C90" s="30">
        <f>'PRESUP.EGRESOS FUENTE FINANCIAM'!D432</f>
        <v>0</v>
      </c>
      <c r="D90" s="28">
        <f>C90/C94</f>
        <v>0</v>
      </c>
    </row>
    <row r="91" spans="1:256" ht="32.1" customHeight="1" x14ac:dyDescent="0.25">
      <c r="A91" s="8">
        <v>500</v>
      </c>
      <c r="B91" s="12" t="s">
        <v>42</v>
      </c>
      <c r="C91" s="30">
        <f>'PRESUP.EGRESOS FUENTE FINANCIAM'!E432+'PRESUP.EGRESOS FUENTE FINANCIAM'!F432+'PRESUP.EGRESOS FUENTE FINANCIAM'!G432+'PRESUP.EGRESOS FUENTE FINANCIAM'!H432</f>
        <v>71220145</v>
      </c>
      <c r="D91" s="28">
        <f>C91/C94</f>
        <v>0.19240464710746444</v>
      </c>
    </row>
    <row r="92" spans="1:256" ht="32.1" customHeight="1" x14ac:dyDescent="0.25">
      <c r="A92" s="8">
        <v>600</v>
      </c>
      <c r="B92" s="12" t="s">
        <v>43</v>
      </c>
      <c r="C92" s="30">
        <f>'PRESUP.EGRESOS FUENTE FINANCIAM'!I432+'PRESUP.EGRESOS FUENTE FINANCIAM'!J432</f>
        <v>0</v>
      </c>
      <c r="D92" s="28">
        <f>C92/C94</f>
        <v>0</v>
      </c>
    </row>
    <row r="93" spans="1:256" ht="32.1" customHeight="1" x14ac:dyDescent="0.25">
      <c r="A93" s="8">
        <v>700</v>
      </c>
      <c r="B93" s="12" t="s">
        <v>44</v>
      </c>
      <c r="C93" s="30">
        <f>'PRESUP.EGRESOS FUENTE FINANCIAM'!L432</f>
        <v>0</v>
      </c>
      <c r="D93" s="28">
        <f>C93/C94</f>
        <v>0</v>
      </c>
    </row>
    <row r="94" spans="1:256" ht="32.1" customHeight="1" x14ac:dyDescent="0.25">
      <c r="A94" s="274"/>
      <c r="B94" s="269" t="s">
        <v>1556</v>
      </c>
      <c r="C94" s="270">
        <f>SUM(C88:C93)</f>
        <v>370158133.24000001</v>
      </c>
      <c r="D94" s="272">
        <f>SUM(D88:D92)</f>
        <v>1</v>
      </c>
      <c r="E94" s="273"/>
    </row>
    <row r="95" spans="1:256" ht="18" customHeight="1" x14ac:dyDescent="0.25"/>
    <row r="96" spans="1:256" s="26" customFormat="1" x14ac:dyDescent="0.25">
      <c r="B96" s="24"/>
      <c r="C96" s="31"/>
      <c r="D96" s="32"/>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row>
    <row r="97" spans="2:256" s="26" customFormat="1" x14ac:dyDescent="0.25">
      <c r="B97" s="24"/>
      <c r="C97" s="31"/>
      <c r="D97" s="32"/>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c r="IM97" s="24"/>
      <c r="IN97" s="24"/>
      <c r="IO97" s="24"/>
      <c r="IP97" s="24"/>
      <c r="IQ97" s="24"/>
      <c r="IR97" s="24"/>
      <c r="IS97" s="24"/>
      <c r="IT97" s="24"/>
      <c r="IU97" s="24"/>
      <c r="IV97" s="24"/>
    </row>
    <row r="98" spans="2:256" s="26" customFormat="1" x14ac:dyDescent="0.25">
      <c r="B98" s="24"/>
      <c r="C98" s="31"/>
      <c r="D98" s="32"/>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c r="IM98" s="24"/>
      <c r="IN98" s="24"/>
      <c r="IO98" s="24"/>
      <c r="IP98" s="24"/>
      <c r="IQ98" s="24"/>
      <c r="IR98" s="24"/>
      <c r="IS98" s="24"/>
      <c r="IT98" s="24"/>
      <c r="IU98" s="24"/>
      <c r="IV98" s="24"/>
    </row>
    <row r="99" spans="2:256" s="26" customFormat="1" x14ac:dyDescent="0.25">
      <c r="B99" s="24"/>
      <c r="C99" s="31"/>
      <c r="D99" s="32"/>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c r="IM99" s="24"/>
      <c r="IN99" s="24"/>
      <c r="IO99" s="24"/>
      <c r="IP99" s="24"/>
      <c r="IQ99" s="24"/>
      <c r="IR99" s="24"/>
      <c r="IS99" s="24"/>
      <c r="IT99" s="24"/>
      <c r="IU99" s="24"/>
      <c r="IV99" s="24"/>
    </row>
    <row r="100" spans="2:256" s="26" customFormat="1" x14ac:dyDescent="0.25">
      <c r="B100" s="24"/>
      <c r="C100" s="31"/>
      <c r="D100" s="32"/>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c r="HO100" s="24"/>
      <c r="HP100" s="24"/>
      <c r="HQ100" s="24"/>
      <c r="HR100" s="24"/>
      <c r="HS100" s="24"/>
      <c r="HT100" s="24"/>
      <c r="HU100" s="24"/>
      <c r="HV100" s="24"/>
      <c r="HW100" s="24"/>
      <c r="HX100" s="24"/>
      <c r="HY100" s="24"/>
      <c r="HZ100" s="24"/>
      <c r="IA100" s="24"/>
      <c r="IB100" s="24"/>
      <c r="IC100" s="24"/>
      <c r="ID100" s="24"/>
      <c r="IE100" s="24"/>
      <c r="IF100" s="24"/>
      <c r="IG100" s="24"/>
      <c r="IH100" s="24"/>
      <c r="II100" s="24"/>
      <c r="IJ100" s="24"/>
      <c r="IK100" s="24"/>
      <c r="IL100" s="24"/>
      <c r="IM100" s="24"/>
      <c r="IN100" s="24"/>
      <c r="IO100" s="24"/>
      <c r="IP100" s="24"/>
      <c r="IQ100" s="24"/>
      <c r="IR100" s="24"/>
      <c r="IS100" s="24"/>
      <c r="IT100" s="24"/>
      <c r="IU100" s="24"/>
      <c r="IV100" s="24"/>
    </row>
    <row r="101" spans="2:256" s="26" customFormat="1" x14ac:dyDescent="0.25">
      <c r="B101" s="24"/>
      <c r="C101" s="31"/>
      <c r="D101" s="32"/>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c r="IM101" s="24"/>
      <c r="IN101" s="24"/>
      <c r="IO101" s="24"/>
      <c r="IP101" s="24"/>
      <c r="IQ101" s="24"/>
      <c r="IR101" s="24"/>
      <c r="IS101" s="24"/>
      <c r="IT101" s="24"/>
      <c r="IU101" s="24"/>
      <c r="IV101" s="24"/>
    </row>
    <row r="102" spans="2:256" s="26" customFormat="1" x14ac:dyDescent="0.25">
      <c r="B102" s="24"/>
      <c r="C102" s="31"/>
      <c r="D102" s="32"/>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c r="IM102" s="24"/>
      <c r="IN102" s="24"/>
      <c r="IO102" s="24"/>
      <c r="IP102" s="24"/>
      <c r="IQ102" s="24"/>
      <c r="IR102" s="24"/>
      <c r="IS102" s="24"/>
      <c r="IT102" s="24"/>
      <c r="IU102" s="24"/>
      <c r="IV102" s="24"/>
    </row>
    <row r="103" spans="2:256" s="26" customFormat="1" x14ac:dyDescent="0.25">
      <c r="B103" s="24"/>
      <c r="C103" s="31"/>
      <c r="D103" s="32"/>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c r="IM103" s="24"/>
      <c r="IN103" s="24"/>
      <c r="IO103" s="24"/>
      <c r="IP103" s="24"/>
      <c r="IQ103" s="24"/>
      <c r="IR103" s="24"/>
      <c r="IS103" s="24"/>
      <c r="IT103" s="24"/>
      <c r="IU103" s="24"/>
      <c r="IV103" s="24"/>
    </row>
    <row r="104" spans="2:256" s="26" customFormat="1" x14ac:dyDescent="0.25">
      <c r="B104" s="24"/>
      <c r="C104" s="31"/>
      <c r="D104" s="32"/>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c r="IM104" s="24"/>
      <c r="IN104" s="24"/>
      <c r="IO104" s="24"/>
      <c r="IP104" s="24"/>
      <c r="IQ104" s="24"/>
      <c r="IR104" s="24"/>
      <c r="IS104" s="24"/>
      <c r="IT104" s="24"/>
      <c r="IU104" s="24"/>
      <c r="IV104" s="24"/>
    </row>
    <row r="105" spans="2:256" s="26" customFormat="1" x14ac:dyDescent="0.25">
      <c r="B105" s="24"/>
      <c r="C105" s="31"/>
      <c r="D105" s="32"/>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c r="IM105" s="24"/>
      <c r="IN105" s="24"/>
      <c r="IO105" s="24"/>
      <c r="IP105" s="24"/>
      <c r="IQ105" s="24"/>
      <c r="IR105" s="24"/>
      <c r="IS105" s="24"/>
      <c r="IT105" s="24"/>
      <c r="IU105" s="24"/>
      <c r="IV105" s="24"/>
    </row>
    <row r="106" spans="2:256" s="26" customFormat="1" x14ac:dyDescent="0.25">
      <c r="B106" s="24"/>
      <c r="C106" s="31"/>
      <c r="D106" s="32"/>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c r="IM106" s="24"/>
      <c r="IN106" s="24"/>
      <c r="IO106" s="24"/>
      <c r="IP106" s="24"/>
      <c r="IQ106" s="24"/>
      <c r="IR106" s="24"/>
      <c r="IS106" s="24"/>
      <c r="IT106" s="24"/>
      <c r="IU106" s="24"/>
      <c r="IV106" s="24"/>
    </row>
    <row r="107" spans="2:256" s="26" customFormat="1" x14ac:dyDescent="0.25">
      <c r="B107" s="24"/>
      <c r="C107" s="31"/>
      <c r="D107" s="32"/>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c r="GG107" s="24"/>
      <c r="GH107" s="24"/>
      <c r="GI107" s="24"/>
      <c r="GJ107" s="24"/>
      <c r="GK107" s="24"/>
      <c r="GL107" s="24"/>
      <c r="GM107" s="24"/>
      <c r="GN107" s="24"/>
      <c r="GO107" s="24"/>
      <c r="GP107" s="24"/>
      <c r="GQ107" s="24"/>
      <c r="GR107" s="24"/>
      <c r="GS107" s="24"/>
      <c r="GT107" s="24"/>
      <c r="GU107" s="24"/>
      <c r="GV107" s="24"/>
      <c r="GW107" s="24"/>
      <c r="GX107" s="24"/>
      <c r="GY107" s="24"/>
      <c r="GZ107" s="24"/>
      <c r="HA107" s="24"/>
      <c r="HB107" s="24"/>
      <c r="HC107" s="24"/>
      <c r="HD107" s="24"/>
      <c r="HE107" s="24"/>
      <c r="HF107" s="24"/>
      <c r="HG107" s="24"/>
      <c r="HH107" s="24"/>
      <c r="HI107" s="24"/>
      <c r="HJ107" s="24"/>
      <c r="HK107" s="24"/>
      <c r="HL107" s="24"/>
      <c r="HM107" s="24"/>
      <c r="HN107" s="24"/>
      <c r="HO107" s="24"/>
      <c r="HP107" s="24"/>
      <c r="HQ107" s="24"/>
      <c r="HR107" s="24"/>
      <c r="HS107" s="24"/>
      <c r="HT107" s="24"/>
      <c r="HU107" s="24"/>
      <c r="HV107" s="24"/>
      <c r="HW107" s="24"/>
      <c r="HX107" s="24"/>
      <c r="HY107" s="24"/>
      <c r="HZ107" s="24"/>
      <c r="IA107" s="24"/>
      <c r="IB107" s="24"/>
      <c r="IC107" s="24"/>
      <c r="ID107" s="24"/>
      <c r="IE107" s="24"/>
      <c r="IF107" s="24"/>
      <c r="IG107" s="24"/>
      <c r="IH107" s="24"/>
      <c r="II107" s="24"/>
      <c r="IJ107" s="24"/>
      <c r="IK107" s="24"/>
      <c r="IL107" s="24"/>
      <c r="IM107" s="24"/>
      <c r="IN107" s="24"/>
      <c r="IO107" s="24"/>
      <c r="IP107" s="24"/>
      <c r="IQ107" s="24"/>
      <c r="IR107" s="24"/>
      <c r="IS107" s="24"/>
      <c r="IT107" s="24"/>
      <c r="IU107" s="24"/>
      <c r="IV107" s="24"/>
    </row>
    <row r="108" spans="2:256" s="26" customFormat="1" x14ac:dyDescent="0.25">
      <c r="B108" s="24"/>
      <c r="C108" s="31"/>
      <c r="D108" s="32"/>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c r="IM108" s="24"/>
      <c r="IN108" s="24"/>
      <c r="IO108" s="24"/>
      <c r="IP108" s="24"/>
      <c r="IQ108" s="24"/>
      <c r="IR108" s="24"/>
      <c r="IS108" s="24"/>
      <c r="IT108" s="24"/>
      <c r="IU108" s="24"/>
      <c r="IV108" s="24"/>
    </row>
    <row r="109" spans="2:256" s="26" customFormat="1" x14ac:dyDescent="0.25">
      <c r="B109" s="24"/>
      <c r="C109" s="31"/>
      <c r="D109" s="32"/>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c r="IM109" s="24"/>
      <c r="IN109" s="24"/>
      <c r="IO109" s="24"/>
      <c r="IP109" s="24"/>
      <c r="IQ109" s="24"/>
      <c r="IR109" s="24"/>
      <c r="IS109" s="24"/>
      <c r="IT109" s="24"/>
      <c r="IU109" s="24"/>
      <c r="IV109" s="24"/>
    </row>
    <row r="110" spans="2:256" s="26" customFormat="1" x14ac:dyDescent="0.25">
      <c r="B110" s="24"/>
      <c r="C110" s="31"/>
      <c r="D110" s="32"/>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c r="IM110" s="24"/>
      <c r="IN110" s="24"/>
      <c r="IO110" s="24"/>
      <c r="IP110" s="24"/>
      <c r="IQ110" s="24"/>
      <c r="IR110" s="24"/>
      <c r="IS110" s="24"/>
      <c r="IT110" s="24"/>
      <c r="IU110" s="24"/>
      <c r="IV110" s="24"/>
    </row>
    <row r="111" spans="2:256" s="26" customFormat="1" x14ac:dyDescent="0.25">
      <c r="B111" s="24"/>
      <c r="C111" s="31"/>
      <c r="D111" s="32"/>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row>
    <row r="112" spans="2:256" s="26" customFormat="1" x14ac:dyDescent="0.25">
      <c r="B112" s="24"/>
      <c r="C112" s="31"/>
      <c r="D112" s="32"/>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c r="IM112" s="24"/>
      <c r="IN112" s="24"/>
      <c r="IO112" s="24"/>
      <c r="IP112" s="24"/>
      <c r="IQ112" s="24"/>
      <c r="IR112" s="24"/>
      <c r="IS112" s="24"/>
      <c r="IT112" s="24"/>
      <c r="IU112" s="24"/>
      <c r="IV112" s="24"/>
    </row>
    <row r="113" spans="2:256" s="26" customFormat="1" x14ac:dyDescent="0.25">
      <c r="B113" s="24"/>
      <c r="C113" s="31"/>
      <c r="D113" s="32"/>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c r="IM113" s="24"/>
      <c r="IN113" s="24"/>
      <c r="IO113" s="24"/>
      <c r="IP113" s="24"/>
      <c r="IQ113" s="24"/>
      <c r="IR113" s="24"/>
      <c r="IS113" s="24"/>
      <c r="IT113" s="24"/>
      <c r="IU113" s="24"/>
      <c r="IV113" s="24"/>
    </row>
    <row r="114" spans="2:256" s="26" customFormat="1" x14ac:dyDescent="0.25">
      <c r="B114" s="24"/>
      <c r="C114" s="31"/>
      <c r="D114" s="32"/>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c r="GG114" s="24"/>
      <c r="GH114" s="24"/>
      <c r="GI114" s="24"/>
      <c r="GJ114" s="24"/>
      <c r="GK114" s="24"/>
      <c r="GL114" s="24"/>
      <c r="GM114" s="24"/>
      <c r="GN114" s="24"/>
      <c r="GO114" s="24"/>
      <c r="GP114" s="24"/>
      <c r="GQ114" s="24"/>
      <c r="GR114" s="24"/>
      <c r="GS114" s="24"/>
      <c r="GT114" s="24"/>
      <c r="GU114" s="24"/>
      <c r="GV114" s="24"/>
      <c r="GW114" s="24"/>
      <c r="GX114" s="24"/>
      <c r="GY114" s="24"/>
      <c r="GZ114" s="24"/>
      <c r="HA114" s="24"/>
      <c r="HB114" s="24"/>
      <c r="HC114" s="24"/>
      <c r="HD114" s="24"/>
      <c r="HE114" s="24"/>
      <c r="HF114" s="24"/>
      <c r="HG114" s="24"/>
      <c r="HH114" s="24"/>
      <c r="HI114" s="24"/>
      <c r="HJ114" s="24"/>
      <c r="HK114" s="24"/>
      <c r="HL114" s="24"/>
      <c r="HM114" s="24"/>
      <c r="HN114" s="24"/>
      <c r="HO114" s="24"/>
      <c r="HP114" s="24"/>
      <c r="HQ114" s="24"/>
      <c r="HR114" s="24"/>
      <c r="HS114" s="24"/>
      <c r="HT114" s="24"/>
      <c r="HU114" s="24"/>
      <c r="HV114" s="24"/>
      <c r="HW114" s="24"/>
      <c r="HX114" s="24"/>
      <c r="HY114" s="24"/>
      <c r="HZ114" s="24"/>
      <c r="IA114" s="24"/>
      <c r="IB114" s="24"/>
      <c r="IC114" s="24"/>
      <c r="ID114" s="24"/>
      <c r="IE114" s="24"/>
      <c r="IF114" s="24"/>
      <c r="IG114" s="24"/>
      <c r="IH114" s="24"/>
      <c r="II114" s="24"/>
      <c r="IJ114" s="24"/>
      <c r="IK114" s="24"/>
      <c r="IL114" s="24"/>
      <c r="IM114" s="24"/>
      <c r="IN114" s="24"/>
      <c r="IO114" s="24"/>
      <c r="IP114" s="24"/>
      <c r="IQ114" s="24"/>
      <c r="IR114" s="24"/>
      <c r="IS114" s="24"/>
      <c r="IT114" s="24"/>
      <c r="IU114" s="24"/>
      <c r="IV114" s="24"/>
    </row>
    <row r="115" spans="2:256" s="26" customFormat="1" x14ac:dyDescent="0.25">
      <c r="B115" s="24"/>
      <c r="C115" s="31"/>
      <c r="D115" s="32"/>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c r="IM115" s="24"/>
      <c r="IN115" s="24"/>
      <c r="IO115" s="24"/>
      <c r="IP115" s="24"/>
      <c r="IQ115" s="24"/>
      <c r="IR115" s="24"/>
      <c r="IS115" s="24"/>
      <c r="IT115" s="24"/>
      <c r="IU115" s="24"/>
      <c r="IV115" s="24"/>
    </row>
    <row r="116" spans="2:256" s="26" customFormat="1" x14ac:dyDescent="0.25">
      <c r="B116" s="24"/>
      <c r="C116" s="31"/>
      <c r="D116" s="32"/>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c r="IU116" s="24"/>
      <c r="IV116" s="24"/>
    </row>
    <row r="117" spans="2:256" s="26" customFormat="1" x14ac:dyDescent="0.25">
      <c r="B117" s="24"/>
      <c r="C117" s="31"/>
      <c r="D117" s="32"/>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c r="IU117" s="24"/>
      <c r="IV117" s="24"/>
    </row>
    <row r="118" spans="2:256" s="26" customFormat="1" x14ac:dyDescent="0.25">
      <c r="B118" s="24"/>
      <c r="C118" s="31"/>
      <c r="D118" s="32"/>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c r="IU118" s="24"/>
      <c r="IV118" s="24"/>
    </row>
    <row r="119" spans="2:256" s="26" customFormat="1" x14ac:dyDescent="0.25">
      <c r="B119" s="24"/>
      <c r="C119" s="31"/>
      <c r="D119" s="32"/>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c r="IU119" s="24"/>
      <c r="IV119" s="24"/>
    </row>
    <row r="120" spans="2:256" s="26" customFormat="1" x14ac:dyDescent="0.25">
      <c r="B120" s="24"/>
      <c r="C120" s="31"/>
      <c r="D120" s="32"/>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c r="IU120" s="24"/>
      <c r="IV120" s="24"/>
    </row>
    <row r="121" spans="2:256" s="26" customFormat="1" x14ac:dyDescent="0.25">
      <c r="B121" s="24"/>
      <c r="C121" s="31"/>
      <c r="D121" s="32"/>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c r="IU121" s="24"/>
      <c r="IV121" s="24"/>
    </row>
    <row r="122" spans="2:256" s="26" customFormat="1" x14ac:dyDescent="0.25">
      <c r="B122" s="24"/>
      <c r="C122" s="31"/>
      <c r="D122" s="32"/>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c r="IU122" s="24"/>
      <c r="IV122" s="24"/>
    </row>
    <row r="123" spans="2:256" s="26" customFormat="1" x14ac:dyDescent="0.25">
      <c r="B123" s="24"/>
      <c r="C123" s="31"/>
      <c r="D123" s="32"/>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c r="IU123" s="24"/>
      <c r="IV123" s="24"/>
    </row>
    <row r="124" spans="2:256" s="26" customFormat="1" x14ac:dyDescent="0.25">
      <c r="B124" s="24"/>
      <c r="C124" s="31"/>
      <c r="D124" s="32"/>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c r="IM124" s="24"/>
      <c r="IN124" s="24"/>
      <c r="IO124" s="24"/>
      <c r="IP124" s="24"/>
      <c r="IQ124" s="24"/>
      <c r="IR124" s="24"/>
      <c r="IS124" s="24"/>
      <c r="IT124" s="24"/>
      <c r="IU124" s="24"/>
      <c r="IV124" s="24"/>
    </row>
    <row r="125" spans="2:256" s="26" customFormat="1" x14ac:dyDescent="0.25">
      <c r="B125" s="24"/>
      <c r="C125" s="31"/>
      <c r="D125" s="32"/>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c r="IM125" s="24"/>
      <c r="IN125" s="24"/>
      <c r="IO125" s="24"/>
      <c r="IP125" s="24"/>
      <c r="IQ125" s="24"/>
      <c r="IR125" s="24"/>
      <c r="IS125" s="24"/>
      <c r="IT125" s="24"/>
      <c r="IU125" s="24"/>
      <c r="IV125" s="24"/>
    </row>
    <row r="126" spans="2:256" s="26" customFormat="1" x14ac:dyDescent="0.25">
      <c r="B126" s="24"/>
      <c r="C126" s="31"/>
      <c r="D126" s="32"/>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c r="IM126" s="24"/>
      <c r="IN126" s="24"/>
      <c r="IO126" s="24"/>
      <c r="IP126" s="24"/>
      <c r="IQ126" s="24"/>
      <c r="IR126" s="24"/>
      <c r="IS126" s="24"/>
      <c r="IT126" s="24"/>
      <c r="IU126" s="24"/>
      <c r="IV126" s="24"/>
    </row>
    <row r="127" spans="2:256" s="26" customFormat="1" x14ac:dyDescent="0.25">
      <c r="B127" s="24"/>
      <c r="C127" s="31"/>
      <c r="D127" s="32"/>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row>
    <row r="128" spans="2:256" s="26" customFormat="1" x14ac:dyDescent="0.25">
      <c r="B128" s="24"/>
      <c r="C128" s="31"/>
      <c r="D128" s="32"/>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c r="IM128" s="24"/>
      <c r="IN128" s="24"/>
      <c r="IO128" s="24"/>
      <c r="IP128" s="24"/>
      <c r="IQ128" s="24"/>
      <c r="IR128" s="24"/>
      <c r="IS128" s="24"/>
      <c r="IT128" s="24"/>
      <c r="IU128" s="24"/>
      <c r="IV128" s="24"/>
    </row>
    <row r="129" spans="2:256" s="26" customFormat="1" x14ac:dyDescent="0.25">
      <c r="B129" s="24"/>
      <c r="C129" s="31"/>
      <c r="D129" s="32"/>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c r="GG129" s="24"/>
      <c r="GH129" s="24"/>
      <c r="GI129" s="24"/>
      <c r="GJ129" s="24"/>
      <c r="GK129" s="24"/>
      <c r="GL129" s="24"/>
      <c r="GM129" s="24"/>
      <c r="GN129" s="24"/>
      <c r="GO129" s="24"/>
      <c r="GP129" s="24"/>
      <c r="GQ129" s="24"/>
      <c r="GR129" s="24"/>
      <c r="GS129" s="24"/>
      <c r="GT129" s="24"/>
      <c r="GU129" s="24"/>
      <c r="GV129" s="24"/>
      <c r="GW129" s="24"/>
      <c r="GX129" s="24"/>
      <c r="GY129" s="24"/>
      <c r="GZ129" s="24"/>
      <c r="HA129" s="24"/>
      <c r="HB129" s="24"/>
      <c r="HC129" s="24"/>
      <c r="HD129" s="24"/>
      <c r="HE129" s="24"/>
      <c r="HF129" s="24"/>
      <c r="HG129" s="24"/>
      <c r="HH129" s="24"/>
      <c r="HI129" s="24"/>
      <c r="HJ129" s="24"/>
      <c r="HK129" s="24"/>
      <c r="HL129" s="24"/>
      <c r="HM129" s="24"/>
      <c r="HN129" s="24"/>
      <c r="HO129" s="24"/>
      <c r="HP129" s="24"/>
      <c r="HQ129" s="24"/>
      <c r="HR129" s="24"/>
      <c r="HS129" s="24"/>
      <c r="HT129" s="24"/>
      <c r="HU129" s="24"/>
      <c r="HV129" s="24"/>
      <c r="HW129" s="24"/>
      <c r="HX129" s="24"/>
      <c r="HY129" s="24"/>
      <c r="HZ129" s="24"/>
      <c r="IA129" s="24"/>
      <c r="IB129" s="24"/>
      <c r="IC129" s="24"/>
      <c r="ID129" s="24"/>
      <c r="IE129" s="24"/>
      <c r="IF129" s="24"/>
      <c r="IG129" s="24"/>
      <c r="IH129" s="24"/>
      <c r="II129" s="24"/>
      <c r="IJ129" s="24"/>
      <c r="IK129" s="24"/>
      <c r="IL129" s="24"/>
      <c r="IM129" s="24"/>
      <c r="IN129" s="24"/>
      <c r="IO129" s="24"/>
      <c r="IP129" s="24"/>
      <c r="IQ129" s="24"/>
      <c r="IR129" s="24"/>
      <c r="IS129" s="24"/>
      <c r="IT129" s="24"/>
      <c r="IU129" s="24"/>
      <c r="IV129" s="24"/>
    </row>
    <row r="130" spans="2:256" s="26" customFormat="1" x14ac:dyDescent="0.25">
      <c r="B130" s="24"/>
      <c r="C130" s="31"/>
      <c r="D130" s="32"/>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c r="IM130" s="24"/>
      <c r="IN130" s="24"/>
      <c r="IO130" s="24"/>
      <c r="IP130" s="24"/>
      <c r="IQ130" s="24"/>
      <c r="IR130" s="24"/>
      <c r="IS130" s="24"/>
      <c r="IT130" s="24"/>
      <c r="IU130" s="24"/>
      <c r="IV130" s="24"/>
    </row>
    <row r="131" spans="2:256" s="26" customFormat="1" x14ac:dyDescent="0.25">
      <c r="B131" s="24"/>
      <c r="C131" s="31"/>
      <c r="D131" s="32"/>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c r="IM131" s="24"/>
      <c r="IN131" s="24"/>
      <c r="IO131" s="24"/>
      <c r="IP131" s="24"/>
      <c r="IQ131" s="24"/>
      <c r="IR131" s="24"/>
      <c r="IS131" s="24"/>
      <c r="IT131" s="24"/>
      <c r="IU131" s="24"/>
      <c r="IV131" s="24"/>
    </row>
    <row r="132" spans="2:256" s="26" customFormat="1" x14ac:dyDescent="0.25">
      <c r="B132" s="24"/>
      <c r="C132" s="31"/>
      <c r="D132" s="32"/>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c r="IM132" s="24"/>
      <c r="IN132" s="24"/>
      <c r="IO132" s="24"/>
      <c r="IP132" s="24"/>
      <c r="IQ132" s="24"/>
      <c r="IR132" s="24"/>
      <c r="IS132" s="24"/>
      <c r="IT132" s="24"/>
      <c r="IU132" s="24"/>
      <c r="IV132" s="24"/>
    </row>
    <row r="133" spans="2:256" s="26" customFormat="1" x14ac:dyDescent="0.25">
      <c r="B133" s="24"/>
      <c r="C133" s="31"/>
      <c r="D133" s="32"/>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row>
    <row r="134" spans="2:256" s="26" customFormat="1" x14ac:dyDescent="0.25">
      <c r="B134" s="24"/>
      <c r="C134" s="31"/>
      <c r="D134" s="32"/>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row>
    <row r="135" spans="2:256" s="26" customFormat="1" x14ac:dyDescent="0.25">
      <c r="B135" s="24"/>
      <c r="C135" s="31"/>
      <c r="D135" s="32"/>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c r="IM135" s="24"/>
      <c r="IN135" s="24"/>
      <c r="IO135" s="24"/>
      <c r="IP135" s="24"/>
      <c r="IQ135" s="24"/>
      <c r="IR135" s="24"/>
      <c r="IS135" s="24"/>
      <c r="IT135" s="24"/>
      <c r="IU135" s="24"/>
      <c r="IV135" s="24"/>
    </row>
    <row r="136" spans="2:256" s="26" customFormat="1" x14ac:dyDescent="0.25">
      <c r="B136" s="24"/>
      <c r="C136" s="31"/>
      <c r="D136" s="32"/>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c r="IM136" s="24"/>
      <c r="IN136" s="24"/>
      <c r="IO136" s="24"/>
      <c r="IP136" s="24"/>
      <c r="IQ136" s="24"/>
      <c r="IR136" s="24"/>
      <c r="IS136" s="24"/>
      <c r="IT136" s="24"/>
      <c r="IU136" s="24"/>
      <c r="IV136" s="24"/>
    </row>
    <row r="137" spans="2:256" s="26" customFormat="1" x14ac:dyDescent="0.25">
      <c r="B137" s="24"/>
      <c r="C137" s="31"/>
      <c r="D137" s="32"/>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row>
    <row r="138" spans="2:256" s="26" customFormat="1" x14ac:dyDescent="0.25">
      <c r="B138" s="24"/>
      <c r="C138" s="31"/>
      <c r="D138" s="32"/>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row>
    <row r="139" spans="2:256" s="26" customFormat="1" x14ac:dyDescent="0.25">
      <c r="B139" s="24"/>
      <c r="C139" s="31"/>
      <c r="D139" s="32"/>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row>
    <row r="140" spans="2:256" s="26" customFormat="1" x14ac:dyDescent="0.25">
      <c r="B140" s="24"/>
      <c r="C140" s="31"/>
      <c r="D140" s="32"/>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row>
    <row r="141" spans="2:256" s="26" customFormat="1" x14ac:dyDescent="0.25">
      <c r="B141" s="24"/>
      <c r="C141" s="31"/>
      <c r="D141" s="32"/>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row>
    <row r="142" spans="2:256" s="26" customFormat="1" x14ac:dyDescent="0.25">
      <c r="B142" s="24"/>
      <c r="C142" s="31"/>
      <c r="D142" s="32"/>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row>
    <row r="143" spans="2:256" s="26" customFormat="1" x14ac:dyDescent="0.25">
      <c r="B143" s="24"/>
      <c r="C143" s="31"/>
      <c r="D143" s="32"/>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row>
    <row r="144" spans="2:256" s="26" customFormat="1" x14ac:dyDescent="0.25">
      <c r="B144" s="24"/>
      <c r="C144" s="31"/>
      <c r="D144" s="32"/>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row>
    <row r="145" spans="2:256" s="26" customFormat="1" x14ac:dyDescent="0.25">
      <c r="B145" s="24"/>
      <c r="C145" s="31"/>
      <c r="D145" s="32"/>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row>
    <row r="146" spans="2:256" s="26" customFormat="1" x14ac:dyDescent="0.25">
      <c r="B146" s="24"/>
      <c r="C146" s="31"/>
      <c r="D146" s="32"/>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row>
    <row r="147" spans="2:256" s="26" customFormat="1" x14ac:dyDescent="0.25">
      <c r="B147" s="24"/>
      <c r="C147" s="31"/>
      <c r="D147" s="32"/>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row>
    <row r="148" spans="2:256" s="26" customFormat="1" x14ac:dyDescent="0.25">
      <c r="B148" s="24"/>
      <c r="C148" s="31"/>
      <c r="D148" s="32"/>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row>
    <row r="149" spans="2:256" s="26" customFormat="1" x14ac:dyDescent="0.25">
      <c r="B149" s="24"/>
      <c r="C149" s="31"/>
      <c r="D149" s="32"/>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row>
    <row r="150" spans="2:256" s="26" customFormat="1" x14ac:dyDescent="0.25">
      <c r="B150" s="24"/>
      <c r="C150" s="31"/>
      <c r="D150" s="32"/>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row>
    <row r="151" spans="2:256" s="26" customFormat="1" x14ac:dyDescent="0.25">
      <c r="B151" s="24"/>
      <c r="C151" s="31"/>
      <c r="D151" s="32"/>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row>
    <row r="152" spans="2:256" s="26" customFormat="1" x14ac:dyDescent="0.25">
      <c r="B152" s="24"/>
      <c r="C152" s="31"/>
      <c r="D152" s="32"/>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row>
    <row r="153" spans="2:256" s="26" customFormat="1" x14ac:dyDescent="0.25">
      <c r="B153" s="24"/>
      <c r="C153" s="31"/>
      <c r="D153" s="32"/>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row>
    <row r="154" spans="2:256" s="26" customFormat="1" x14ac:dyDescent="0.25">
      <c r="B154" s="24"/>
      <c r="C154" s="31"/>
      <c r="D154" s="32"/>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c r="IV154" s="24"/>
    </row>
    <row r="155" spans="2:256" s="26" customFormat="1" x14ac:dyDescent="0.25">
      <c r="B155" s="24"/>
      <c r="C155" s="31"/>
      <c r="D155" s="32"/>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row>
    <row r="156" spans="2:256" s="26" customFormat="1" x14ac:dyDescent="0.25">
      <c r="B156" s="24"/>
      <c r="C156" s="31"/>
      <c r="D156" s="32"/>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c r="IV156" s="24"/>
    </row>
    <row r="157" spans="2:256" s="26" customFormat="1" x14ac:dyDescent="0.25">
      <c r="B157" s="24"/>
      <c r="C157" s="31"/>
      <c r="D157" s="32"/>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c r="IV157" s="24"/>
    </row>
    <row r="158" spans="2:256" s="26" customFormat="1" x14ac:dyDescent="0.25">
      <c r="B158" s="24"/>
      <c r="C158" s="31"/>
      <c r="D158" s="32"/>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c r="IV158" s="24"/>
    </row>
    <row r="159" spans="2:256" s="26" customFormat="1" x14ac:dyDescent="0.25">
      <c r="B159" s="24"/>
      <c r="C159" s="31"/>
      <c r="D159" s="32"/>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c r="IV159" s="24"/>
    </row>
    <row r="160" spans="2:256" s="26" customFormat="1" x14ac:dyDescent="0.25">
      <c r="B160" s="24"/>
      <c r="C160" s="31"/>
      <c r="D160" s="32"/>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c r="IV160" s="24"/>
    </row>
    <row r="161" spans="2:256" s="26" customFormat="1" x14ac:dyDescent="0.25">
      <c r="B161" s="24"/>
      <c r="C161" s="31"/>
      <c r="D161" s="32"/>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c r="IV161" s="24"/>
    </row>
    <row r="162" spans="2:256" s="26" customFormat="1" x14ac:dyDescent="0.25">
      <c r="B162" s="24"/>
      <c r="C162" s="31"/>
      <c r="D162" s="32"/>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c r="IV162" s="24"/>
    </row>
    <row r="163" spans="2:256" s="26" customFormat="1" x14ac:dyDescent="0.25">
      <c r="B163" s="24"/>
      <c r="C163" s="31"/>
      <c r="D163" s="32"/>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c r="IV163" s="24"/>
    </row>
    <row r="164" spans="2:256" s="26" customFormat="1" x14ac:dyDescent="0.25">
      <c r="B164" s="24"/>
      <c r="C164" s="31"/>
      <c r="D164" s="32"/>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c r="IV164" s="24"/>
    </row>
    <row r="165" spans="2:256" s="26" customFormat="1" x14ac:dyDescent="0.25">
      <c r="B165" s="24"/>
      <c r="C165" s="31"/>
      <c r="D165" s="32"/>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c r="IV165" s="24"/>
    </row>
    <row r="166" spans="2:256" s="26" customFormat="1" x14ac:dyDescent="0.25">
      <c r="B166" s="24"/>
      <c r="C166" s="31"/>
      <c r="D166" s="32"/>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c r="IV166" s="24"/>
    </row>
    <row r="167" spans="2:256" s="26" customFormat="1" x14ac:dyDescent="0.25">
      <c r="B167" s="24"/>
      <c r="C167" s="31"/>
      <c r="D167" s="32"/>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row>
    <row r="168" spans="2:256" s="26" customFormat="1" x14ac:dyDescent="0.25">
      <c r="B168" s="24"/>
      <c r="C168" s="31"/>
      <c r="D168" s="32"/>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row>
    <row r="169" spans="2:256" s="26" customFormat="1" x14ac:dyDescent="0.25">
      <c r="B169" s="24"/>
      <c r="C169" s="31"/>
      <c r="D169" s="32"/>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c r="IV169" s="24"/>
    </row>
    <row r="170" spans="2:256" s="26" customFormat="1" x14ac:dyDescent="0.25">
      <c r="B170" s="24"/>
      <c r="C170" s="31"/>
      <c r="D170" s="32"/>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c r="IV170" s="24"/>
    </row>
    <row r="171" spans="2:256" s="26" customFormat="1" x14ac:dyDescent="0.25">
      <c r="B171" s="24"/>
      <c r="C171" s="31"/>
      <c r="D171" s="32"/>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c r="IV171" s="24"/>
    </row>
    <row r="172" spans="2:256" s="26" customFormat="1" x14ac:dyDescent="0.25">
      <c r="B172" s="24"/>
      <c r="C172" s="31"/>
      <c r="D172" s="32"/>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row>
    <row r="173" spans="2:256" s="26" customFormat="1" x14ac:dyDescent="0.25">
      <c r="B173" s="24"/>
      <c r="C173" s="31"/>
      <c r="D173" s="32"/>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row>
    <row r="174" spans="2:256" s="26" customFormat="1" x14ac:dyDescent="0.25">
      <c r="B174" s="24"/>
      <c r="C174" s="31"/>
      <c r="D174" s="32"/>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row>
    <row r="175" spans="2:256" s="26" customFormat="1" x14ac:dyDescent="0.25">
      <c r="B175" s="24"/>
      <c r="C175" s="31"/>
      <c r="D175" s="32"/>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row>
    <row r="176" spans="2:256" s="26" customFormat="1" x14ac:dyDescent="0.25">
      <c r="B176" s="24"/>
      <c r="C176" s="31"/>
      <c r="D176" s="32"/>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row>
    <row r="177" spans="2:256" s="26" customFormat="1" x14ac:dyDescent="0.25">
      <c r="B177" s="24"/>
      <c r="C177" s="31"/>
      <c r="D177" s="32"/>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row>
    <row r="178" spans="2:256" s="26" customFormat="1" x14ac:dyDescent="0.25">
      <c r="B178" s="24"/>
      <c r="C178" s="31"/>
      <c r="D178" s="32"/>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row>
    <row r="179" spans="2:256" s="26" customFormat="1" x14ac:dyDescent="0.25">
      <c r="B179" s="24"/>
      <c r="C179" s="31"/>
      <c r="D179" s="32"/>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row>
    <row r="180" spans="2:256" s="26" customFormat="1" x14ac:dyDescent="0.25">
      <c r="B180" s="24"/>
      <c r="C180" s="31"/>
      <c r="D180" s="32"/>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row>
    <row r="181" spans="2:256" s="26" customFormat="1" x14ac:dyDescent="0.25">
      <c r="B181" s="24"/>
      <c r="C181" s="31"/>
      <c r="D181" s="32"/>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c r="IV181" s="24"/>
    </row>
    <row r="182" spans="2:256" s="26" customFormat="1" x14ac:dyDescent="0.25">
      <c r="B182" s="24"/>
      <c r="C182" s="31"/>
      <c r="D182" s="32"/>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row>
    <row r="183" spans="2:256" s="26" customFormat="1" x14ac:dyDescent="0.25">
      <c r="B183" s="24"/>
      <c r="C183" s="31"/>
      <c r="D183" s="32"/>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row>
    <row r="184" spans="2:256" s="26" customFormat="1" x14ac:dyDescent="0.25">
      <c r="B184" s="24"/>
      <c r="C184" s="31"/>
      <c r="D184" s="32"/>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row>
    <row r="185" spans="2:256" s="26" customFormat="1" x14ac:dyDescent="0.25">
      <c r="B185" s="24"/>
      <c r="C185" s="31"/>
      <c r="D185" s="32"/>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row>
    <row r="186" spans="2:256" s="26" customFormat="1" x14ac:dyDescent="0.25">
      <c r="B186" s="24"/>
      <c r="C186" s="31"/>
      <c r="D186" s="32"/>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row>
    <row r="187" spans="2:256" s="26" customFormat="1" x14ac:dyDescent="0.25">
      <c r="B187" s="24"/>
      <c r="C187" s="31"/>
      <c r="D187" s="32"/>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c r="IV187" s="24"/>
    </row>
    <row r="188" spans="2:256" s="26" customFormat="1" x14ac:dyDescent="0.25">
      <c r="B188" s="24"/>
      <c r="C188" s="31"/>
      <c r="D188" s="32"/>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row>
    <row r="189" spans="2:256" s="26" customFormat="1" x14ac:dyDescent="0.25">
      <c r="B189" s="24"/>
      <c r="C189" s="31"/>
      <c r="D189" s="32"/>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row>
    <row r="190" spans="2:256" s="26" customFormat="1" x14ac:dyDescent="0.25">
      <c r="B190" s="24"/>
      <c r="C190" s="31"/>
      <c r="D190" s="32"/>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row>
    <row r="191" spans="2:256" s="26" customFormat="1" x14ac:dyDescent="0.25">
      <c r="B191" s="24"/>
      <c r="C191" s="31"/>
      <c r="D191" s="32"/>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row>
    <row r="192" spans="2:256" s="26" customFormat="1" x14ac:dyDescent="0.25">
      <c r="B192" s="24"/>
      <c r="C192" s="31"/>
      <c r="D192" s="32"/>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row>
    <row r="193" spans="2:256" s="26" customFormat="1" x14ac:dyDescent="0.25">
      <c r="B193" s="24"/>
      <c r="C193" s="31"/>
      <c r="D193" s="32"/>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c r="IV193" s="24"/>
    </row>
    <row r="194" spans="2:256" s="26" customFormat="1" x14ac:dyDescent="0.25">
      <c r="B194" s="24"/>
      <c r="C194" s="31"/>
      <c r="D194" s="32"/>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row>
    <row r="195" spans="2:256" s="26" customFormat="1" x14ac:dyDescent="0.25">
      <c r="B195" s="24"/>
      <c r="C195" s="31"/>
      <c r="D195" s="32"/>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row>
    <row r="196" spans="2:256" s="26" customFormat="1" x14ac:dyDescent="0.25">
      <c r="B196" s="24"/>
      <c r="C196" s="31"/>
      <c r="D196" s="32"/>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row>
    <row r="197" spans="2:256" s="26" customFormat="1" x14ac:dyDescent="0.25">
      <c r="B197" s="24"/>
      <c r="C197" s="31"/>
      <c r="D197" s="32"/>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row>
    <row r="198" spans="2:256" s="26" customFormat="1" x14ac:dyDescent="0.25">
      <c r="B198" s="24"/>
      <c r="C198" s="31"/>
      <c r="D198" s="32"/>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row>
    <row r="199" spans="2:256" s="26" customFormat="1" x14ac:dyDescent="0.25">
      <c r="B199" s="24"/>
      <c r="C199" s="31"/>
      <c r="D199" s="32"/>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row>
    <row r="200" spans="2:256" s="26" customFormat="1" x14ac:dyDescent="0.25">
      <c r="B200" s="24"/>
      <c r="C200" s="31"/>
      <c r="D200" s="32"/>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row>
    <row r="201" spans="2:256" s="26" customFormat="1" x14ac:dyDescent="0.25">
      <c r="B201" s="24"/>
      <c r="C201" s="31"/>
      <c r="D201" s="32"/>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row>
    <row r="202" spans="2:256" s="26" customFormat="1" x14ac:dyDescent="0.25">
      <c r="B202" s="24"/>
      <c r="C202" s="31"/>
      <c r="D202" s="32"/>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row>
    <row r="203" spans="2:256" s="26" customFormat="1" x14ac:dyDescent="0.25">
      <c r="B203" s="24"/>
      <c r="C203" s="31"/>
      <c r="D203" s="32"/>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row>
    <row r="204" spans="2:256" s="26" customFormat="1" x14ac:dyDescent="0.25">
      <c r="B204" s="24"/>
      <c r="C204" s="31"/>
      <c r="D204" s="32"/>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row>
    <row r="205" spans="2:256" s="26" customFormat="1" x14ac:dyDescent="0.25">
      <c r="B205" s="24"/>
      <c r="C205" s="31"/>
      <c r="D205" s="32"/>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row>
    <row r="206" spans="2:256" s="26" customFormat="1" x14ac:dyDescent="0.25">
      <c r="B206" s="24"/>
      <c r="C206" s="31"/>
      <c r="D206" s="32"/>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row>
    <row r="207" spans="2:256" s="26" customFormat="1" x14ac:dyDescent="0.25">
      <c r="B207" s="24"/>
      <c r="C207" s="31"/>
      <c r="D207" s="32"/>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row>
    <row r="208" spans="2:256" s="26" customFormat="1" x14ac:dyDescent="0.25">
      <c r="B208" s="24"/>
      <c r="C208" s="31"/>
      <c r="D208" s="32"/>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row>
    <row r="209" spans="2:256" s="26" customFormat="1" x14ac:dyDescent="0.25">
      <c r="B209" s="24"/>
      <c r="C209" s="31"/>
      <c r="D209" s="32"/>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row>
    <row r="210" spans="2:256" s="26" customFormat="1" x14ac:dyDescent="0.25">
      <c r="B210" s="24"/>
      <c r="C210" s="31"/>
      <c r="D210" s="32"/>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row>
    <row r="211" spans="2:256" s="26" customFormat="1" x14ac:dyDescent="0.25">
      <c r="B211" s="24"/>
      <c r="C211" s="31"/>
      <c r="D211" s="32"/>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row>
    <row r="212" spans="2:256" s="24" customFormat="1" ht="15" customHeight="1" x14ac:dyDescent="0.25">
      <c r="C212" s="31"/>
      <c r="D212" s="32"/>
    </row>
    <row r="213" spans="2:256" s="24" customFormat="1" ht="15" customHeight="1" x14ac:dyDescent="0.25">
      <c r="C213" s="31"/>
      <c r="D213" s="32"/>
    </row>
    <row r="214" spans="2:256" s="24" customFormat="1" ht="15" customHeight="1" x14ac:dyDescent="0.25">
      <c r="C214" s="31"/>
      <c r="D214" s="32"/>
    </row>
    <row r="215" spans="2:256" s="24" customFormat="1" ht="15" customHeight="1" x14ac:dyDescent="0.25">
      <c r="C215" s="31"/>
      <c r="D215" s="32"/>
    </row>
    <row r="216" spans="2:256" s="24" customFormat="1" ht="15" customHeight="1" x14ac:dyDescent="0.25">
      <c r="C216" s="31"/>
      <c r="D216" s="32"/>
    </row>
    <row r="217" spans="2:256" s="24" customFormat="1" ht="15" customHeight="1" x14ac:dyDescent="0.25">
      <c r="C217" s="31"/>
      <c r="D217" s="32"/>
    </row>
    <row r="218" spans="2:256" s="24" customFormat="1" ht="15" customHeight="1" x14ac:dyDescent="0.25">
      <c r="C218" s="31"/>
      <c r="D218" s="32"/>
    </row>
    <row r="219" spans="2:256" s="24" customFormat="1" ht="15" customHeight="1" x14ac:dyDescent="0.25">
      <c r="C219" s="31"/>
      <c r="D219" s="32"/>
    </row>
  </sheetData>
  <autoFilter ref="A6:G85">
    <filterColumn colId="1" showButton="0"/>
    <filterColumn colId="2" showButton="0"/>
  </autoFilter>
  <mergeCells count="203">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 ref="A85:D85"/>
    <mergeCell ref="B67:D67"/>
    <mergeCell ref="B68:D68"/>
    <mergeCell ref="B69:D69"/>
    <mergeCell ref="B70:D70"/>
    <mergeCell ref="B71:D71"/>
    <mergeCell ref="B72:D72"/>
    <mergeCell ref="B73:D73"/>
    <mergeCell ref="A76:D77"/>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J59:L59"/>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22:D22"/>
    <mergeCell ref="B23:D23"/>
    <mergeCell ref="B24:D24"/>
    <mergeCell ref="B13:D13"/>
    <mergeCell ref="B14:D14"/>
    <mergeCell ref="B15:D15"/>
    <mergeCell ref="B16:D16"/>
    <mergeCell ref="B17:D17"/>
    <mergeCell ref="B18:D18"/>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r:id="rId1"/>
  <headerFooter>
    <oddFooter xml:space="preserve">&amp;L&amp;"-,Cursiva"&amp;10       Ejercicio Fiscal 2018&amp;R&amp;10Página &amp;P de &amp;N&amp;K00+000-----------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B1" zoomScalePageLayoutView="90" workbookViewId="0">
      <selection activeCell="C14" sqref="C14"/>
    </sheetView>
  </sheetViews>
  <sheetFormatPr baseColWidth="10" defaultColWidth="0" defaultRowHeight="36.75" customHeight="1" x14ac:dyDescent="0.25"/>
  <cols>
    <col min="1" max="1" width="7.5703125" style="58" customWidth="1"/>
    <col min="2" max="2" width="78.28515625" style="59" customWidth="1"/>
    <col min="3" max="3" width="21.7109375" style="88" customWidth="1"/>
    <col min="4" max="16384" width="0" style="57" hidden="1"/>
  </cols>
  <sheetData>
    <row r="1" spans="1:4" ht="53.25" customHeight="1" x14ac:dyDescent="0.25">
      <c r="A1" s="641" t="s">
        <v>1727</v>
      </c>
      <c r="B1" s="642"/>
      <c r="C1" s="642"/>
    </row>
    <row r="2" spans="1:4" s="95" customFormat="1" ht="28.5" customHeight="1" x14ac:dyDescent="0.25">
      <c r="A2" s="643" t="str">
        <f>'Objetivos PMD'!$B$3</f>
        <v>Municipio:  Municipio de Zapotlán el Grande, Jalisco.</v>
      </c>
      <c r="B2" s="644"/>
      <c r="C2" s="645"/>
      <c r="D2" s="302"/>
    </row>
    <row r="3" spans="1:4" s="100" customFormat="1" ht="22.5" customHeight="1" x14ac:dyDescent="0.25">
      <c r="A3" s="635" t="s">
        <v>117</v>
      </c>
      <c r="B3" s="637" t="s">
        <v>5</v>
      </c>
      <c r="C3" s="639" t="s">
        <v>118</v>
      </c>
      <c r="D3" s="303"/>
    </row>
    <row r="4" spans="1:4" s="100" customFormat="1" ht="15" customHeight="1" x14ac:dyDescent="0.25">
      <c r="A4" s="636"/>
      <c r="B4" s="638"/>
      <c r="C4" s="640"/>
      <c r="D4" s="303"/>
    </row>
    <row r="5" spans="1:4" s="100" customFormat="1" ht="3.75" customHeight="1" x14ac:dyDescent="0.25">
      <c r="A5" s="338"/>
      <c r="B5" s="339"/>
      <c r="C5" s="340"/>
      <c r="D5" s="303"/>
    </row>
    <row r="6" spans="1:4" s="101" customFormat="1" ht="25.5" customHeight="1" x14ac:dyDescent="0.25">
      <c r="A6" s="341">
        <v>1</v>
      </c>
      <c r="B6" s="342" t="s">
        <v>9</v>
      </c>
      <c r="C6" s="343">
        <f>C7+C16+C27+C28+C29+C30+C31+C44</f>
        <v>47682599</v>
      </c>
      <c r="D6" s="304"/>
    </row>
    <row r="7" spans="1:4" s="102" customFormat="1" ht="25.5" customHeight="1" x14ac:dyDescent="0.25">
      <c r="A7" s="321">
        <v>1.1000000000000001</v>
      </c>
      <c r="B7" s="91" t="s">
        <v>119</v>
      </c>
      <c r="C7" s="322">
        <f>SUM(C8)</f>
        <v>4234</v>
      </c>
      <c r="D7" s="305"/>
    </row>
    <row r="8" spans="1:4" s="102" customFormat="1" ht="25.5" customHeight="1" x14ac:dyDescent="0.25">
      <c r="A8" s="321" t="s">
        <v>1318</v>
      </c>
      <c r="B8" s="337" t="s">
        <v>120</v>
      </c>
      <c r="C8" s="333">
        <f>SUM(C9:C15)</f>
        <v>4234</v>
      </c>
      <c r="D8" s="305"/>
    </row>
    <row r="9" spans="1:4" s="103" customFormat="1" ht="25.5" customHeight="1" x14ac:dyDescent="0.25">
      <c r="A9" s="325" t="s">
        <v>1319</v>
      </c>
      <c r="B9" s="93" t="s">
        <v>121</v>
      </c>
      <c r="C9" s="326">
        <v>0</v>
      </c>
      <c r="D9" s="306"/>
    </row>
    <row r="10" spans="1:4" s="103" customFormat="1" ht="42.75" customHeight="1" x14ac:dyDescent="0.25">
      <c r="A10" s="325" t="s">
        <v>1320</v>
      </c>
      <c r="B10" s="93" t="s">
        <v>122</v>
      </c>
      <c r="C10" s="326">
        <v>4234</v>
      </c>
      <c r="D10" s="306"/>
    </row>
    <row r="11" spans="1:4" s="103" customFormat="1" ht="25.5" customHeight="1" x14ac:dyDescent="0.25">
      <c r="A11" s="325" t="s">
        <v>1321</v>
      </c>
      <c r="B11" s="93" t="s">
        <v>123</v>
      </c>
      <c r="C11" s="326">
        <v>0</v>
      </c>
      <c r="D11" s="306"/>
    </row>
    <row r="12" spans="1:4" s="103" customFormat="1" ht="25.5" customHeight="1" x14ac:dyDescent="0.25">
      <c r="A12" s="325" t="s">
        <v>1322</v>
      </c>
      <c r="B12" s="93" t="s">
        <v>124</v>
      </c>
      <c r="C12" s="326">
        <v>0</v>
      </c>
      <c r="D12" s="306"/>
    </row>
    <row r="13" spans="1:4" s="103" customFormat="1" ht="25.5" customHeight="1" x14ac:dyDescent="0.25">
      <c r="A13" s="325" t="s">
        <v>1323</v>
      </c>
      <c r="B13" s="93" t="s">
        <v>125</v>
      </c>
      <c r="C13" s="326">
        <v>0</v>
      </c>
      <c r="D13" s="306"/>
    </row>
    <row r="14" spans="1:4" s="103" customFormat="1" ht="25.5" customHeight="1" x14ac:dyDescent="0.25">
      <c r="A14" s="325" t="s">
        <v>1324</v>
      </c>
      <c r="B14" s="93" t="s">
        <v>126</v>
      </c>
      <c r="C14" s="326">
        <v>0</v>
      </c>
      <c r="D14" s="306"/>
    </row>
    <row r="15" spans="1:4" s="103" customFormat="1" ht="25.5" customHeight="1" x14ac:dyDescent="0.25">
      <c r="A15" s="325" t="s">
        <v>1325</v>
      </c>
      <c r="B15" s="93" t="s">
        <v>127</v>
      </c>
      <c r="C15" s="326">
        <v>0</v>
      </c>
      <c r="D15" s="306"/>
    </row>
    <row r="16" spans="1:4" s="94" customFormat="1" ht="25.5" customHeight="1" x14ac:dyDescent="0.25">
      <c r="A16" s="323">
        <v>1.2</v>
      </c>
      <c r="B16" s="336" t="s">
        <v>128</v>
      </c>
      <c r="C16" s="335">
        <f>C17+C20+C23</f>
        <v>46747665</v>
      </c>
      <c r="D16" s="307"/>
    </row>
    <row r="17" spans="1:4" s="104" customFormat="1" ht="25.5" customHeight="1" x14ac:dyDescent="0.25">
      <c r="A17" s="321" t="s">
        <v>1326</v>
      </c>
      <c r="B17" s="337" t="s">
        <v>129</v>
      </c>
      <c r="C17" s="333">
        <f>SUM(C18:C19)</f>
        <v>29949923</v>
      </c>
      <c r="D17" s="308"/>
    </row>
    <row r="18" spans="1:4" s="103" customFormat="1" ht="25.5" customHeight="1" x14ac:dyDescent="0.25">
      <c r="A18" s="325" t="s">
        <v>1327</v>
      </c>
      <c r="B18" s="93" t="s">
        <v>130</v>
      </c>
      <c r="C18" s="326">
        <v>2096494</v>
      </c>
      <c r="D18" s="306"/>
    </row>
    <row r="19" spans="1:4" s="103" customFormat="1" ht="25.5" customHeight="1" x14ac:dyDescent="0.25">
      <c r="A19" s="325" t="s">
        <v>1328</v>
      </c>
      <c r="B19" s="93" t="s">
        <v>131</v>
      </c>
      <c r="C19" s="326">
        <v>27853429</v>
      </c>
      <c r="D19" s="306"/>
    </row>
    <row r="20" spans="1:4" s="102" customFormat="1" ht="25.5" customHeight="1" x14ac:dyDescent="0.25">
      <c r="A20" s="321" t="s">
        <v>1329</v>
      </c>
      <c r="B20" s="337" t="s">
        <v>132</v>
      </c>
      <c r="C20" s="333">
        <f>SUM(C21:C22)</f>
        <v>14242961</v>
      </c>
      <c r="D20" s="305"/>
    </row>
    <row r="21" spans="1:4" s="103" customFormat="1" ht="25.5" customHeight="1" x14ac:dyDescent="0.25">
      <c r="A21" s="325" t="s">
        <v>1330</v>
      </c>
      <c r="B21" s="93" t="s">
        <v>133</v>
      </c>
      <c r="C21" s="326">
        <v>14242961</v>
      </c>
      <c r="D21" s="306"/>
    </row>
    <row r="22" spans="1:4" s="103" customFormat="1" ht="25.5" customHeight="1" x14ac:dyDescent="0.25">
      <c r="A22" s="325" t="s">
        <v>1331</v>
      </c>
      <c r="B22" s="93" t="s">
        <v>134</v>
      </c>
      <c r="C22" s="326">
        <v>0</v>
      </c>
      <c r="D22" s="306"/>
    </row>
    <row r="23" spans="1:4" s="102" customFormat="1" ht="25.5" customHeight="1" x14ac:dyDescent="0.25">
      <c r="A23" s="321" t="s">
        <v>1332</v>
      </c>
      <c r="B23" s="337" t="s">
        <v>135</v>
      </c>
      <c r="C23" s="333">
        <f>SUM(C24:C26)</f>
        <v>2554781</v>
      </c>
      <c r="D23" s="305"/>
    </row>
    <row r="24" spans="1:4" s="103" customFormat="1" ht="25.5" customHeight="1" x14ac:dyDescent="0.25">
      <c r="A24" s="325" t="s">
        <v>1333</v>
      </c>
      <c r="B24" s="93" t="s">
        <v>136</v>
      </c>
      <c r="C24" s="326">
        <v>2554781</v>
      </c>
      <c r="D24" s="306"/>
    </row>
    <row r="25" spans="1:4" s="103" customFormat="1" ht="25.5" customHeight="1" x14ac:dyDescent="0.25">
      <c r="A25" s="325" t="s">
        <v>1334</v>
      </c>
      <c r="B25" s="93" t="s">
        <v>137</v>
      </c>
      <c r="C25" s="326">
        <v>0</v>
      </c>
      <c r="D25" s="306"/>
    </row>
    <row r="26" spans="1:4" s="103" customFormat="1" ht="25.5" customHeight="1" x14ac:dyDescent="0.25">
      <c r="A26" s="325" t="s">
        <v>1335</v>
      </c>
      <c r="B26" s="93" t="s">
        <v>138</v>
      </c>
      <c r="C26" s="326">
        <v>0</v>
      </c>
      <c r="D26" s="306"/>
    </row>
    <row r="27" spans="1:4" s="107" customFormat="1" ht="30" customHeight="1" x14ac:dyDescent="0.25">
      <c r="A27" s="321">
        <v>1.3</v>
      </c>
      <c r="B27" s="91" t="s">
        <v>139</v>
      </c>
      <c r="C27" s="322">
        <v>0</v>
      </c>
      <c r="D27" s="309"/>
    </row>
    <row r="28" spans="1:4" s="107" customFormat="1" ht="25.5" customHeight="1" x14ac:dyDescent="0.25">
      <c r="A28" s="321">
        <v>1.4</v>
      </c>
      <c r="B28" s="91" t="s">
        <v>140</v>
      </c>
      <c r="C28" s="322">
        <v>0</v>
      </c>
      <c r="D28" s="309"/>
    </row>
    <row r="29" spans="1:4" s="107" customFormat="1" ht="25.5" customHeight="1" x14ac:dyDescent="0.25">
      <c r="A29" s="321">
        <v>1.5</v>
      </c>
      <c r="B29" s="91" t="s">
        <v>141</v>
      </c>
      <c r="C29" s="322">
        <v>0</v>
      </c>
      <c r="D29" s="309"/>
    </row>
    <row r="30" spans="1:4" s="107" customFormat="1" ht="25.5" customHeight="1" x14ac:dyDescent="0.25">
      <c r="A30" s="321">
        <v>1.6</v>
      </c>
      <c r="B30" s="91" t="s">
        <v>142</v>
      </c>
      <c r="C30" s="322">
        <v>0</v>
      </c>
      <c r="D30" s="309"/>
    </row>
    <row r="31" spans="1:4" s="109" customFormat="1" ht="25.5" customHeight="1" x14ac:dyDescent="0.25">
      <c r="A31" s="321">
        <v>1.7</v>
      </c>
      <c r="B31" s="108" t="s">
        <v>143</v>
      </c>
      <c r="C31" s="322">
        <f>C32+C34+C36+C38+C42</f>
        <v>930700</v>
      </c>
      <c r="D31" s="310"/>
    </row>
    <row r="32" spans="1:4" s="102" customFormat="1" ht="25.5" customHeight="1" x14ac:dyDescent="0.25">
      <c r="A32" s="323" t="s">
        <v>1336</v>
      </c>
      <c r="B32" s="111" t="s">
        <v>144</v>
      </c>
      <c r="C32" s="324">
        <f>SUM(C33)</f>
        <v>698685</v>
      </c>
      <c r="D32" s="305"/>
    </row>
    <row r="33" spans="1:4" s="105" customFormat="1" ht="25.5" customHeight="1" x14ac:dyDescent="0.25">
      <c r="A33" s="325" t="s">
        <v>1337</v>
      </c>
      <c r="B33" s="93" t="s">
        <v>145</v>
      </c>
      <c r="C33" s="326">
        <v>698685</v>
      </c>
      <c r="D33" s="311"/>
    </row>
    <row r="34" spans="1:4" s="102" customFormat="1" ht="25.5" customHeight="1" x14ac:dyDescent="0.25">
      <c r="A34" s="323" t="s">
        <v>1338</v>
      </c>
      <c r="B34" s="238" t="s">
        <v>146</v>
      </c>
      <c r="C34" s="327">
        <f>SUM(C35)</f>
        <v>0</v>
      </c>
      <c r="D34" s="305"/>
    </row>
    <row r="35" spans="1:4" s="105" customFormat="1" ht="25.5" customHeight="1" x14ac:dyDescent="0.25">
      <c r="A35" s="325" t="s">
        <v>1339</v>
      </c>
      <c r="B35" s="93" t="s">
        <v>147</v>
      </c>
      <c r="C35" s="326">
        <v>0</v>
      </c>
      <c r="D35" s="311"/>
    </row>
    <row r="36" spans="1:4" s="102" customFormat="1" ht="25.5" customHeight="1" x14ac:dyDescent="0.25">
      <c r="A36" s="323" t="s">
        <v>1340</v>
      </c>
      <c r="B36" s="111" t="s">
        <v>148</v>
      </c>
      <c r="C36" s="324">
        <f>SUM(C37)</f>
        <v>0</v>
      </c>
      <c r="D36" s="305"/>
    </row>
    <row r="37" spans="1:4" s="105" customFormat="1" ht="25.5" customHeight="1" x14ac:dyDescent="0.25">
      <c r="A37" s="325" t="s">
        <v>1341</v>
      </c>
      <c r="B37" s="93" t="s">
        <v>149</v>
      </c>
      <c r="C37" s="326">
        <v>0</v>
      </c>
      <c r="D37" s="311"/>
    </row>
    <row r="38" spans="1:4" s="102" customFormat="1" ht="25.5" customHeight="1" x14ac:dyDescent="0.25">
      <c r="A38" s="323" t="s">
        <v>1342</v>
      </c>
      <c r="B38" s="111" t="s">
        <v>150</v>
      </c>
      <c r="C38" s="324">
        <f>SUM(C39:C41)</f>
        <v>232015</v>
      </c>
      <c r="D38" s="305"/>
    </row>
    <row r="39" spans="1:4" s="105" customFormat="1" ht="25.5" customHeight="1" x14ac:dyDescent="0.25">
      <c r="A39" s="325" t="s">
        <v>1343</v>
      </c>
      <c r="B39" s="93" t="s">
        <v>151</v>
      </c>
      <c r="C39" s="326">
        <v>232015</v>
      </c>
      <c r="D39" s="311"/>
    </row>
    <row r="40" spans="1:4" s="105" customFormat="1" ht="25.5" customHeight="1" x14ac:dyDescent="0.25">
      <c r="A40" s="325" t="s">
        <v>1344</v>
      </c>
      <c r="B40" s="93" t="s">
        <v>152</v>
      </c>
      <c r="C40" s="326">
        <v>0</v>
      </c>
      <c r="D40" s="311"/>
    </row>
    <row r="41" spans="1:4" s="105" customFormat="1" ht="25.5" customHeight="1" x14ac:dyDescent="0.25">
      <c r="A41" s="325" t="s">
        <v>1345</v>
      </c>
      <c r="B41" s="93" t="s">
        <v>153</v>
      </c>
      <c r="C41" s="326">
        <v>0</v>
      </c>
      <c r="D41" s="311"/>
    </row>
    <row r="42" spans="1:4" s="102" customFormat="1" ht="25.5" customHeight="1" x14ac:dyDescent="0.25">
      <c r="A42" s="323" t="s">
        <v>1346</v>
      </c>
      <c r="B42" s="111" t="s">
        <v>154</v>
      </c>
      <c r="C42" s="324">
        <f>SUM(C43)</f>
        <v>0</v>
      </c>
      <c r="D42" s="305"/>
    </row>
    <row r="43" spans="1:4" s="105" customFormat="1" ht="25.5" customHeight="1" x14ac:dyDescent="0.25">
      <c r="A43" s="325" t="s">
        <v>1347</v>
      </c>
      <c r="B43" s="93" t="s">
        <v>155</v>
      </c>
      <c r="C43" s="326">
        <v>0</v>
      </c>
      <c r="D43" s="311"/>
    </row>
    <row r="44" spans="1:4" s="102" customFormat="1" ht="25.5" customHeight="1" x14ac:dyDescent="0.25">
      <c r="A44" s="321">
        <v>1.8</v>
      </c>
      <c r="B44" s="91" t="s">
        <v>156</v>
      </c>
      <c r="C44" s="322">
        <f>C45</f>
        <v>0</v>
      </c>
      <c r="D44" s="305"/>
    </row>
    <row r="45" spans="1:4" s="102" customFormat="1" ht="25.5" customHeight="1" x14ac:dyDescent="0.25">
      <c r="A45" s="323" t="s">
        <v>1348</v>
      </c>
      <c r="B45" s="111" t="s">
        <v>157</v>
      </c>
      <c r="C45" s="324">
        <f>SUM(C46:C47)</f>
        <v>0</v>
      </c>
      <c r="D45" s="305"/>
    </row>
    <row r="46" spans="1:4" s="105" customFormat="1" ht="25.5" customHeight="1" x14ac:dyDescent="0.25">
      <c r="A46" s="325" t="s">
        <v>1349</v>
      </c>
      <c r="B46" s="93" t="s">
        <v>157</v>
      </c>
      <c r="C46" s="326">
        <v>0</v>
      </c>
      <c r="D46" s="311"/>
    </row>
    <row r="47" spans="1:4" s="105" customFormat="1" ht="25.5" customHeight="1" x14ac:dyDescent="0.25">
      <c r="A47" s="325" t="s">
        <v>1350</v>
      </c>
      <c r="B47" s="93" t="s">
        <v>17</v>
      </c>
      <c r="C47" s="326">
        <v>0</v>
      </c>
      <c r="D47" s="311"/>
    </row>
    <row r="48" spans="1:4" s="112" customFormat="1" ht="25.5" customHeight="1" x14ac:dyDescent="0.25">
      <c r="A48" s="341">
        <v>2</v>
      </c>
      <c r="B48" s="344" t="s">
        <v>18</v>
      </c>
      <c r="C48" s="345">
        <f>SUM(C49+C50+C51+C52+C53)</f>
        <v>0</v>
      </c>
      <c r="D48" s="312"/>
    </row>
    <row r="49" spans="1:4" s="94" customFormat="1" ht="25.5" customHeight="1" x14ac:dyDescent="0.25">
      <c r="A49" s="321">
        <v>2.1</v>
      </c>
      <c r="B49" s="91" t="s">
        <v>158</v>
      </c>
      <c r="C49" s="328">
        <v>0</v>
      </c>
      <c r="D49" s="307"/>
    </row>
    <row r="50" spans="1:4" s="94" customFormat="1" ht="25.5" customHeight="1" x14ac:dyDescent="0.25">
      <c r="A50" s="321">
        <v>2.2000000000000002</v>
      </c>
      <c r="B50" s="91" t="s">
        <v>159</v>
      </c>
      <c r="C50" s="328">
        <v>0</v>
      </c>
      <c r="D50" s="307"/>
    </row>
    <row r="51" spans="1:4" s="94" customFormat="1" ht="25.5" customHeight="1" x14ac:dyDescent="0.25">
      <c r="A51" s="321">
        <v>2.2999999999999998</v>
      </c>
      <c r="B51" s="91" t="s">
        <v>160</v>
      </c>
      <c r="C51" s="328">
        <v>0</v>
      </c>
      <c r="D51" s="307"/>
    </row>
    <row r="52" spans="1:4" s="94" customFormat="1" ht="33" customHeight="1" x14ac:dyDescent="0.25">
      <c r="A52" s="321">
        <v>2.4</v>
      </c>
      <c r="B52" s="91" t="s">
        <v>161</v>
      </c>
      <c r="C52" s="328">
        <v>0</v>
      </c>
      <c r="D52" s="307"/>
    </row>
    <row r="53" spans="1:4" s="94" customFormat="1" ht="25.5" customHeight="1" x14ac:dyDescent="0.25">
      <c r="A53" s="321">
        <v>2.5</v>
      </c>
      <c r="B53" s="91" t="s">
        <v>162</v>
      </c>
      <c r="C53" s="328">
        <v>0</v>
      </c>
      <c r="D53" s="307"/>
    </row>
    <row r="54" spans="1:4" s="112" customFormat="1" ht="25.5" customHeight="1" x14ac:dyDescent="0.25">
      <c r="A54" s="341">
        <v>3</v>
      </c>
      <c r="B54" s="346" t="s">
        <v>19</v>
      </c>
      <c r="C54" s="345">
        <f>C55</f>
        <v>0</v>
      </c>
      <c r="D54" s="312"/>
    </row>
    <row r="55" spans="1:4" s="102" customFormat="1" ht="25.5" customHeight="1" x14ac:dyDescent="0.25">
      <c r="A55" s="321">
        <v>3.1</v>
      </c>
      <c r="B55" s="91" t="s">
        <v>163</v>
      </c>
      <c r="C55" s="322">
        <f>SUM(C56)</f>
        <v>0</v>
      </c>
      <c r="D55" s="305"/>
    </row>
    <row r="56" spans="1:4" s="102" customFormat="1" ht="25.5" customHeight="1" x14ac:dyDescent="0.25">
      <c r="A56" s="323" t="s">
        <v>1351</v>
      </c>
      <c r="B56" s="111" t="s">
        <v>3</v>
      </c>
      <c r="C56" s="324">
        <f>SUM(C57)</f>
        <v>0</v>
      </c>
      <c r="D56" s="305"/>
    </row>
    <row r="57" spans="1:4" s="105" customFormat="1" ht="25.5" customHeight="1" x14ac:dyDescent="0.25">
      <c r="A57" s="325" t="s">
        <v>1352</v>
      </c>
      <c r="B57" s="93" t="s">
        <v>164</v>
      </c>
      <c r="C57" s="329">
        <v>0</v>
      </c>
      <c r="D57" s="311"/>
    </row>
    <row r="58" spans="1:4" s="349" customFormat="1" ht="25.5" customHeight="1" x14ac:dyDescent="0.25">
      <c r="A58" s="341">
        <v>4</v>
      </c>
      <c r="B58" s="347" t="s">
        <v>165</v>
      </c>
      <c r="C58" s="345">
        <f>C59+C79+C80+C160+C167</f>
        <v>40187316</v>
      </c>
      <c r="D58" s="348"/>
    </row>
    <row r="59" spans="1:4" s="114" customFormat="1" ht="47.25" customHeight="1" x14ac:dyDescent="0.25">
      <c r="A59" s="321">
        <v>4.0999999999999996</v>
      </c>
      <c r="B59" s="113" t="s">
        <v>166</v>
      </c>
      <c r="C59" s="322">
        <f>C60+C66+C68+C73</f>
        <v>10823710</v>
      </c>
      <c r="D59" s="313"/>
    </row>
    <row r="60" spans="1:4" s="114" customFormat="1" ht="25.5" customHeight="1" x14ac:dyDescent="0.25">
      <c r="A60" s="323" t="s">
        <v>1353</v>
      </c>
      <c r="B60" s="111" t="s">
        <v>167</v>
      </c>
      <c r="C60" s="324">
        <f>SUM(C61:C65)</f>
        <v>2574623</v>
      </c>
      <c r="D60" s="313"/>
    </row>
    <row r="61" spans="1:4" s="105" customFormat="1" ht="25.5" customHeight="1" x14ac:dyDescent="0.25">
      <c r="A61" s="325" t="s">
        <v>1354</v>
      </c>
      <c r="B61" s="93" t="s">
        <v>168</v>
      </c>
      <c r="C61" s="329">
        <v>604740</v>
      </c>
      <c r="D61" s="311"/>
    </row>
    <row r="62" spans="1:4" s="105" customFormat="1" ht="25.5" customHeight="1" x14ac:dyDescent="0.25">
      <c r="A62" s="325" t="s">
        <v>1355</v>
      </c>
      <c r="B62" s="93" t="s">
        <v>169</v>
      </c>
      <c r="C62" s="329">
        <v>1823592</v>
      </c>
      <c r="D62" s="311"/>
    </row>
    <row r="63" spans="1:4" s="105" customFormat="1" ht="25.5" customHeight="1" x14ac:dyDescent="0.25">
      <c r="A63" s="325" t="s">
        <v>1356</v>
      </c>
      <c r="B63" s="93" t="s">
        <v>170</v>
      </c>
      <c r="C63" s="329">
        <v>0</v>
      </c>
      <c r="D63" s="311"/>
    </row>
    <row r="64" spans="1:4" s="105" customFormat="1" ht="25.5" customHeight="1" x14ac:dyDescent="0.25">
      <c r="A64" s="325" t="s">
        <v>1357</v>
      </c>
      <c r="B64" s="93" t="s">
        <v>171</v>
      </c>
      <c r="C64" s="329">
        <v>146291</v>
      </c>
      <c r="D64" s="311"/>
    </row>
    <row r="65" spans="1:4" s="105" customFormat="1" ht="25.5" customHeight="1" x14ac:dyDescent="0.25">
      <c r="A65" s="325" t="s">
        <v>1358</v>
      </c>
      <c r="B65" s="93" t="s">
        <v>172</v>
      </c>
      <c r="C65" s="329">
        <v>0</v>
      </c>
      <c r="D65" s="311"/>
    </row>
    <row r="66" spans="1:4" s="114" customFormat="1" ht="25.5" customHeight="1" x14ac:dyDescent="0.25">
      <c r="A66" s="323" t="s">
        <v>1359</v>
      </c>
      <c r="B66" s="111" t="s">
        <v>173</v>
      </c>
      <c r="C66" s="324">
        <f>C67</f>
        <v>111211</v>
      </c>
      <c r="D66" s="313"/>
    </row>
    <row r="67" spans="1:4" s="105" customFormat="1" ht="25.5" customHeight="1" x14ac:dyDescent="0.25">
      <c r="A67" s="325" t="s">
        <v>1360</v>
      </c>
      <c r="B67" s="93" t="s">
        <v>174</v>
      </c>
      <c r="C67" s="329">
        <v>111211</v>
      </c>
      <c r="D67" s="311"/>
    </row>
    <row r="68" spans="1:4" s="114" customFormat="1" ht="25.5" customHeight="1" x14ac:dyDescent="0.25">
      <c r="A68" s="323" t="s">
        <v>1361</v>
      </c>
      <c r="B68" s="111" t="s">
        <v>175</v>
      </c>
      <c r="C68" s="330">
        <f>SUM(C69:C72)</f>
        <v>1771416</v>
      </c>
      <c r="D68" s="313"/>
    </row>
    <row r="69" spans="1:4" s="105" customFormat="1" ht="25.5" customHeight="1" x14ac:dyDescent="0.25">
      <c r="A69" s="325" t="s">
        <v>1362</v>
      </c>
      <c r="B69" s="93" t="s">
        <v>176</v>
      </c>
      <c r="C69" s="329">
        <v>214846</v>
      </c>
      <c r="D69" s="311"/>
    </row>
    <row r="70" spans="1:4" s="105" customFormat="1" ht="25.5" customHeight="1" x14ac:dyDescent="0.25">
      <c r="A70" s="325" t="s">
        <v>1363</v>
      </c>
      <c r="B70" s="115" t="s">
        <v>177</v>
      </c>
      <c r="C70" s="329">
        <v>1539974</v>
      </c>
      <c r="D70" s="311"/>
    </row>
    <row r="71" spans="1:4" s="105" customFormat="1" ht="25.5" customHeight="1" x14ac:dyDescent="0.25">
      <c r="A71" s="325" t="s">
        <v>1364</v>
      </c>
      <c r="B71" s="93" t="s">
        <v>178</v>
      </c>
      <c r="C71" s="329">
        <v>0</v>
      </c>
      <c r="D71" s="311"/>
    </row>
    <row r="72" spans="1:4" s="105" customFormat="1" ht="25.5" customHeight="1" x14ac:dyDescent="0.25">
      <c r="A72" s="325" t="s">
        <v>1365</v>
      </c>
      <c r="B72" s="93" t="s">
        <v>179</v>
      </c>
      <c r="C72" s="329">
        <v>16596</v>
      </c>
      <c r="D72" s="311"/>
    </row>
    <row r="73" spans="1:4" s="114" customFormat="1" ht="35.25" customHeight="1" x14ac:dyDescent="0.25">
      <c r="A73" s="323" t="s">
        <v>1366</v>
      </c>
      <c r="B73" s="111" t="s">
        <v>180</v>
      </c>
      <c r="C73" s="324">
        <f>SUM(C74:C78)</f>
        <v>6366460</v>
      </c>
      <c r="D73" s="313"/>
    </row>
    <row r="74" spans="1:4" s="105" customFormat="1" ht="25.5" customHeight="1" x14ac:dyDescent="0.25">
      <c r="A74" s="325" t="s">
        <v>1367</v>
      </c>
      <c r="B74" s="93" t="s">
        <v>181</v>
      </c>
      <c r="C74" s="329">
        <v>3170694</v>
      </c>
      <c r="D74" s="311"/>
    </row>
    <row r="75" spans="1:4" s="105" customFormat="1" ht="25.5" customHeight="1" x14ac:dyDescent="0.25">
      <c r="A75" s="325" t="s">
        <v>1368</v>
      </c>
      <c r="B75" s="93" t="s">
        <v>182</v>
      </c>
      <c r="C75" s="329">
        <v>482948</v>
      </c>
      <c r="D75" s="311"/>
    </row>
    <row r="76" spans="1:4" s="105" customFormat="1" ht="25.5" customHeight="1" x14ac:dyDescent="0.25">
      <c r="A76" s="325" t="s">
        <v>1369</v>
      </c>
      <c r="B76" s="93" t="s">
        <v>183</v>
      </c>
      <c r="C76" s="329">
        <v>2486587</v>
      </c>
      <c r="D76" s="311"/>
    </row>
    <row r="77" spans="1:4" s="105" customFormat="1" ht="25.5" customHeight="1" x14ac:dyDescent="0.25">
      <c r="A77" s="325" t="s">
        <v>1370</v>
      </c>
      <c r="B77" s="93" t="s">
        <v>184</v>
      </c>
      <c r="C77" s="329">
        <v>0</v>
      </c>
      <c r="D77" s="311"/>
    </row>
    <row r="78" spans="1:4" s="105" customFormat="1" ht="25.5" customHeight="1" x14ac:dyDescent="0.25">
      <c r="A78" s="325" t="s">
        <v>1371</v>
      </c>
      <c r="B78" s="93" t="s">
        <v>185</v>
      </c>
      <c r="C78" s="329">
        <v>226231</v>
      </c>
      <c r="D78" s="311"/>
    </row>
    <row r="79" spans="1:4" s="105" customFormat="1" ht="25.5" customHeight="1" x14ac:dyDescent="0.25">
      <c r="A79" s="321">
        <v>4.2</v>
      </c>
      <c r="B79" s="91" t="s">
        <v>186</v>
      </c>
      <c r="C79" s="322">
        <v>0</v>
      </c>
      <c r="D79" s="311"/>
    </row>
    <row r="80" spans="1:4" s="114" customFormat="1" ht="25.5" customHeight="1" x14ac:dyDescent="0.25">
      <c r="A80" s="321">
        <v>4.3</v>
      </c>
      <c r="B80" s="91" t="s">
        <v>187</v>
      </c>
      <c r="C80" s="322">
        <f>C81+C86+C90+C98+C103+C107+C111+C115+C120+C127+C136+C145+C149+C153</f>
        <v>26864222</v>
      </c>
      <c r="D80" s="313"/>
    </row>
    <row r="81" spans="1:4" s="114" customFormat="1" ht="25.5" customHeight="1" x14ac:dyDescent="0.25">
      <c r="A81" s="323" t="s">
        <v>1372</v>
      </c>
      <c r="B81" s="111" t="s">
        <v>188</v>
      </c>
      <c r="C81" s="324">
        <f>SUM(C82:C85)</f>
        <v>9075997</v>
      </c>
      <c r="D81" s="313"/>
    </row>
    <row r="82" spans="1:4" s="105" customFormat="1" ht="25.5" customHeight="1" x14ac:dyDescent="0.25">
      <c r="A82" s="325" t="s">
        <v>1373</v>
      </c>
      <c r="B82" s="93" t="s">
        <v>189</v>
      </c>
      <c r="C82" s="329">
        <v>7666189</v>
      </c>
      <c r="D82" s="311"/>
    </row>
    <row r="83" spans="1:4" s="105" customFormat="1" ht="25.5" customHeight="1" x14ac:dyDescent="0.25">
      <c r="A83" s="325" t="s">
        <v>1374</v>
      </c>
      <c r="B83" s="93" t="s">
        <v>190</v>
      </c>
      <c r="C83" s="329">
        <v>1409808</v>
      </c>
      <c r="D83" s="311"/>
    </row>
    <row r="84" spans="1:4" s="105" customFormat="1" ht="25.5" customHeight="1" x14ac:dyDescent="0.25">
      <c r="A84" s="325" t="s">
        <v>1375</v>
      </c>
      <c r="B84" s="93" t="s">
        <v>191</v>
      </c>
      <c r="C84" s="329">
        <v>0</v>
      </c>
      <c r="D84" s="311"/>
    </row>
    <row r="85" spans="1:4" s="105" customFormat="1" ht="25.5" customHeight="1" x14ac:dyDescent="0.25">
      <c r="A85" s="325" t="s">
        <v>1376</v>
      </c>
      <c r="B85" s="93" t="s">
        <v>192</v>
      </c>
      <c r="C85" s="329">
        <v>0</v>
      </c>
      <c r="D85" s="311"/>
    </row>
    <row r="86" spans="1:4" s="114" customFormat="1" ht="25.5" customHeight="1" x14ac:dyDescent="0.25">
      <c r="A86" s="323" t="s">
        <v>1377</v>
      </c>
      <c r="B86" s="111" t="s">
        <v>193</v>
      </c>
      <c r="C86" s="331">
        <f>SUM(C87:C89)</f>
        <v>2192191</v>
      </c>
      <c r="D86" s="313"/>
    </row>
    <row r="87" spans="1:4" s="106" customFormat="1" ht="25.5" customHeight="1" x14ac:dyDescent="0.25">
      <c r="A87" s="325" t="s">
        <v>1378</v>
      </c>
      <c r="B87" s="116" t="s">
        <v>194</v>
      </c>
      <c r="C87" s="329">
        <v>2173227</v>
      </c>
      <c r="D87" s="314"/>
    </row>
    <row r="88" spans="1:4" s="106" customFormat="1" ht="25.5" customHeight="1" x14ac:dyDescent="0.25">
      <c r="A88" s="325" t="s">
        <v>1379</v>
      </c>
      <c r="B88" s="116" t="s">
        <v>195</v>
      </c>
      <c r="C88" s="329">
        <v>9873</v>
      </c>
      <c r="D88" s="314"/>
    </row>
    <row r="89" spans="1:4" s="106" customFormat="1" ht="25.5" customHeight="1" x14ac:dyDescent="0.25">
      <c r="A89" s="325" t="s">
        <v>1380</v>
      </c>
      <c r="B89" s="116" t="s">
        <v>196</v>
      </c>
      <c r="C89" s="329">
        <v>9091</v>
      </c>
      <c r="D89" s="314"/>
    </row>
    <row r="90" spans="1:4" s="102" customFormat="1" ht="32.25" customHeight="1" x14ac:dyDescent="0.25">
      <c r="A90" s="323" t="s">
        <v>1381</v>
      </c>
      <c r="B90" s="111" t="s">
        <v>197</v>
      </c>
      <c r="C90" s="324">
        <f>SUM(C91:C97)</f>
        <v>1925295</v>
      </c>
      <c r="D90" s="305"/>
    </row>
    <row r="91" spans="1:4" s="106" customFormat="1" ht="25.5" customHeight="1" x14ac:dyDescent="0.25">
      <c r="A91" s="325" t="s">
        <v>1382</v>
      </c>
      <c r="B91" s="116" t="s">
        <v>198</v>
      </c>
      <c r="C91" s="329">
        <v>1915359</v>
      </c>
      <c r="D91" s="314"/>
    </row>
    <row r="92" spans="1:4" s="106" customFormat="1" ht="25.5" customHeight="1" x14ac:dyDescent="0.25">
      <c r="A92" s="325" t="s">
        <v>1383</v>
      </c>
      <c r="B92" s="116" t="s">
        <v>199</v>
      </c>
      <c r="C92" s="329">
        <v>1748</v>
      </c>
      <c r="D92" s="314"/>
    </row>
    <row r="93" spans="1:4" s="106" customFormat="1" ht="25.5" customHeight="1" x14ac:dyDescent="0.25">
      <c r="A93" s="325" t="s">
        <v>1549</v>
      </c>
      <c r="B93" s="116" t="s">
        <v>200</v>
      </c>
      <c r="C93" s="329">
        <v>477</v>
      </c>
      <c r="D93" s="314"/>
    </row>
    <row r="94" spans="1:4" s="106" customFormat="1" ht="25.5" customHeight="1" x14ac:dyDescent="0.25">
      <c r="A94" s="325" t="s">
        <v>1384</v>
      </c>
      <c r="B94" s="116" t="s">
        <v>201</v>
      </c>
      <c r="C94" s="329">
        <v>4018</v>
      </c>
      <c r="D94" s="314"/>
    </row>
    <row r="95" spans="1:4" s="106" customFormat="1" ht="25.5" customHeight="1" x14ac:dyDescent="0.25">
      <c r="A95" s="325" t="s">
        <v>1385</v>
      </c>
      <c r="B95" s="116" t="s">
        <v>202</v>
      </c>
      <c r="C95" s="329">
        <v>3484</v>
      </c>
      <c r="D95" s="314"/>
    </row>
    <row r="96" spans="1:4" s="106" customFormat="1" ht="25.5" customHeight="1" x14ac:dyDescent="0.25">
      <c r="A96" s="325" t="s">
        <v>1386</v>
      </c>
      <c r="B96" s="116" t="s">
        <v>203</v>
      </c>
      <c r="C96" s="329">
        <v>0</v>
      </c>
      <c r="D96" s="314"/>
    </row>
    <row r="97" spans="1:4" s="106" customFormat="1" ht="25.5" customHeight="1" x14ac:dyDescent="0.25">
      <c r="A97" s="325" t="s">
        <v>1387</v>
      </c>
      <c r="B97" s="116" t="s">
        <v>204</v>
      </c>
      <c r="C97" s="329">
        <v>209</v>
      </c>
      <c r="D97" s="314"/>
    </row>
    <row r="98" spans="1:4" s="117" customFormat="1" ht="25.5" customHeight="1" x14ac:dyDescent="0.25">
      <c r="A98" s="323" t="s">
        <v>1388</v>
      </c>
      <c r="B98" s="111" t="s">
        <v>205</v>
      </c>
      <c r="C98" s="324">
        <f>SUM(C99:C102)</f>
        <v>453554</v>
      </c>
      <c r="D98" s="315"/>
    </row>
    <row r="99" spans="1:4" s="106" customFormat="1" ht="25.5" customHeight="1" x14ac:dyDescent="0.25">
      <c r="A99" s="325" t="s">
        <v>1389</v>
      </c>
      <c r="B99" s="116" t="s">
        <v>206</v>
      </c>
      <c r="C99" s="329">
        <v>265589</v>
      </c>
      <c r="D99" s="314"/>
    </row>
    <row r="100" spans="1:4" s="106" customFormat="1" ht="25.5" customHeight="1" x14ac:dyDescent="0.25">
      <c r="A100" s="325" t="s">
        <v>1390</v>
      </c>
      <c r="B100" s="116" t="s">
        <v>207</v>
      </c>
      <c r="C100" s="329">
        <v>59479</v>
      </c>
      <c r="D100" s="314"/>
    </row>
    <row r="101" spans="1:4" s="106" customFormat="1" ht="25.5" customHeight="1" x14ac:dyDescent="0.25">
      <c r="A101" s="325" t="s">
        <v>1391</v>
      </c>
      <c r="B101" s="116" t="s">
        <v>208</v>
      </c>
      <c r="C101" s="329">
        <v>0</v>
      </c>
      <c r="D101" s="314"/>
    </row>
    <row r="102" spans="1:4" s="106" customFormat="1" ht="25.5" customHeight="1" x14ac:dyDescent="0.25">
      <c r="A102" s="325" t="s">
        <v>1392</v>
      </c>
      <c r="B102" s="116" t="s">
        <v>209</v>
      </c>
      <c r="C102" s="329">
        <v>128486</v>
      </c>
      <c r="D102" s="314"/>
    </row>
    <row r="103" spans="1:4" s="114" customFormat="1" ht="25.5" customHeight="1" x14ac:dyDescent="0.25">
      <c r="A103" s="323" t="s">
        <v>1393</v>
      </c>
      <c r="B103" s="111" t="s">
        <v>210</v>
      </c>
      <c r="C103" s="324">
        <f>SUM(C104:C106)</f>
        <v>2830997</v>
      </c>
      <c r="D103" s="313"/>
    </row>
    <row r="104" spans="1:4" s="105" customFormat="1" ht="25.5" customHeight="1" x14ac:dyDescent="0.25">
      <c r="A104" s="325" t="s">
        <v>1550</v>
      </c>
      <c r="B104" s="118" t="s">
        <v>211</v>
      </c>
      <c r="C104" s="329">
        <v>24527</v>
      </c>
      <c r="D104" s="311"/>
    </row>
    <row r="105" spans="1:4" s="105" customFormat="1" ht="25.5" customHeight="1" x14ac:dyDescent="0.25">
      <c r="A105" s="325" t="s">
        <v>1551</v>
      </c>
      <c r="B105" s="118" t="s">
        <v>212</v>
      </c>
      <c r="C105" s="329">
        <v>2806470</v>
      </c>
      <c r="D105" s="311"/>
    </row>
    <row r="106" spans="1:4" s="105" customFormat="1" ht="25.5" customHeight="1" x14ac:dyDescent="0.25">
      <c r="A106" s="325" t="s">
        <v>1552</v>
      </c>
      <c r="B106" s="118" t="s">
        <v>213</v>
      </c>
      <c r="C106" s="329">
        <v>0</v>
      </c>
      <c r="D106" s="311"/>
    </row>
    <row r="107" spans="1:4" s="114" customFormat="1" ht="25.5" customHeight="1" x14ac:dyDescent="0.25">
      <c r="A107" s="323" t="s">
        <v>1394</v>
      </c>
      <c r="B107" s="111" t="s">
        <v>1529</v>
      </c>
      <c r="C107" s="324">
        <f>SUM(C108:C110)</f>
        <v>24160</v>
      </c>
      <c r="D107" s="313"/>
    </row>
    <row r="108" spans="1:4" s="105" customFormat="1" ht="25.5" customHeight="1" x14ac:dyDescent="0.25">
      <c r="A108" s="325" t="s">
        <v>1395</v>
      </c>
      <c r="B108" s="118" t="s">
        <v>214</v>
      </c>
      <c r="C108" s="329">
        <v>3983</v>
      </c>
      <c r="D108" s="311"/>
    </row>
    <row r="109" spans="1:4" s="105" customFormat="1" ht="25.5" customHeight="1" x14ac:dyDescent="0.25">
      <c r="A109" s="325" t="s">
        <v>1396</v>
      </c>
      <c r="B109" s="118" t="s">
        <v>215</v>
      </c>
      <c r="C109" s="329"/>
      <c r="D109" s="311"/>
    </row>
    <row r="110" spans="1:4" s="105" customFormat="1" ht="25.5" customHeight="1" x14ac:dyDescent="0.25">
      <c r="A110" s="325" t="s">
        <v>1397</v>
      </c>
      <c r="B110" s="118" t="s">
        <v>216</v>
      </c>
      <c r="C110" s="329">
        <v>20177</v>
      </c>
      <c r="D110" s="311"/>
    </row>
    <row r="111" spans="1:4" s="114" customFormat="1" ht="25.5" customHeight="1" x14ac:dyDescent="0.25">
      <c r="A111" s="323" t="s">
        <v>1398</v>
      </c>
      <c r="B111" s="111" t="s">
        <v>1531</v>
      </c>
      <c r="C111" s="324">
        <f>SUM(C112:C114)</f>
        <v>0</v>
      </c>
      <c r="D111" s="313"/>
    </row>
    <row r="112" spans="1:4" s="105" customFormat="1" ht="25.5" customHeight="1" x14ac:dyDescent="0.25">
      <c r="A112" s="325" t="s">
        <v>1399</v>
      </c>
      <c r="B112" s="118" t="s">
        <v>1532</v>
      </c>
      <c r="C112" s="329">
        <v>0</v>
      </c>
      <c r="D112" s="311"/>
    </row>
    <row r="113" spans="1:4" s="105" customFormat="1" ht="38.25" customHeight="1" x14ac:dyDescent="0.25">
      <c r="A113" s="325" t="s">
        <v>1400</v>
      </c>
      <c r="B113" s="118" t="s">
        <v>1534</v>
      </c>
      <c r="C113" s="329">
        <v>0</v>
      </c>
      <c r="D113" s="311"/>
    </row>
    <row r="114" spans="1:4" s="105" customFormat="1" ht="35.25" customHeight="1" x14ac:dyDescent="0.25">
      <c r="A114" s="325" t="s">
        <v>1401</v>
      </c>
      <c r="B114" s="118" t="s">
        <v>1533</v>
      </c>
      <c r="C114" s="329">
        <v>0</v>
      </c>
      <c r="D114" s="311"/>
    </row>
    <row r="115" spans="1:4" s="114" customFormat="1" ht="25.5" customHeight="1" x14ac:dyDescent="0.25">
      <c r="A115" s="323" t="s">
        <v>1402</v>
      </c>
      <c r="B115" s="111" t="s">
        <v>217</v>
      </c>
      <c r="C115" s="324">
        <f>SUM(C116:C119)</f>
        <v>335704</v>
      </c>
      <c r="D115" s="313"/>
    </row>
    <row r="116" spans="1:4" s="105" customFormat="1" ht="25.5" customHeight="1" x14ac:dyDescent="0.25">
      <c r="A116" s="325" t="s">
        <v>1403</v>
      </c>
      <c r="B116" s="93" t="s">
        <v>218</v>
      </c>
      <c r="C116" s="329">
        <v>67499</v>
      </c>
      <c r="D116" s="311"/>
    </row>
    <row r="117" spans="1:4" s="105" customFormat="1" ht="25.5" customHeight="1" x14ac:dyDescent="0.25">
      <c r="A117" s="325" t="s">
        <v>1404</v>
      </c>
      <c r="B117" s="93" t="s">
        <v>219</v>
      </c>
      <c r="C117" s="329">
        <v>11028</v>
      </c>
      <c r="D117" s="311"/>
    </row>
    <row r="118" spans="1:4" s="105" customFormat="1" ht="25.5" customHeight="1" x14ac:dyDescent="0.25">
      <c r="A118" s="325" t="s">
        <v>1405</v>
      </c>
      <c r="B118" s="93" t="s">
        <v>220</v>
      </c>
      <c r="C118" s="329">
        <v>123405</v>
      </c>
      <c r="D118" s="311"/>
    </row>
    <row r="119" spans="1:4" s="105" customFormat="1" ht="25.5" customHeight="1" x14ac:dyDescent="0.25">
      <c r="A119" s="325" t="s">
        <v>1406</v>
      </c>
      <c r="B119" s="93" t="s">
        <v>221</v>
      </c>
      <c r="C119" s="329">
        <v>133772</v>
      </c>
      <c r="D119" s="311"/>
    </row>
    <row r="120" spans="1:4" s="114" customFormat="1" ht="33.75" customHeight="1" x14ac:dyDescent="0.25">
      <c r="A120" s="323" t="s">
        <v>1407</v>
      </c>
      <c r="B120" s="111" t="s">
        <v>222</v>
      </c>
      <c r="C120" s="324">
        <f>SUM(C121:C126)</f>
        <v>2100241</v>
      </c>
      <c r="D120" s="313"/>
    </row>
    <row r="121" spans="1:4" s="105" customFormat="1" ht="25.5" customHeight="1" x14ac:dyDescent="0.25">
      <c r="A121" s="325" t="s">
        <v>1408</v>
      </c>
      <c r="B121" s="93" t="s">
        <v>223</v>
      </c>
      <c r="C121" s="329">
        <v>1452059</v>
      </c>
      <c r="D121" s="311"/>
    </row>
    <row r="122" spans="1:4" s="105" customFormat="1" ht="25.5" customHeight="1" x14ac:dyDescent="0.25">
      <c r="A122" s="325" t="s">
        <v>1409</v>
      </c>
      <c r="B122" s="93" t="s">
        <v>224</v>
      </c>
      <c r="C122" s="329">
        <v>9208</v>
      </c>
      <c r="D122" s="311"/>
    </row>
    <row r="123" spans="1:4" s="105" customFormat="1" ht="25.5" customHeight="1" x14ac:dyDescent="0.25">
      <c r="A123" s="325" t="s">
        <v>1410</v>
      </c>
      <c r="B123" s="93" t="s">
        <v>225</v>
      </c>
      <c r="C123" s="329">
        <v>977</v>
      </c>
      <c r="D123" s="311"/>
    </row>
    <row r="124" spans="1:4" s="105" customFormat="1" ht="25.5" customHeight="1" x14ac:dyDescent="0.25">
      <c r="A124" s="325" t="s">
        <v>1411</v>
      </c>
      <c r="B124" s="93" t="s">
        <v>226</v>
      </c>
      <c r="C124" s="329">
        <v>0</v>
      </c>
      <c r="D124" s="311"/>
    </row>
    <row r="125" spans="1:4" s="105" customFormat="1" ht="25.5" customHeight="1" x14ac:dyDescent="0.25">
      <c r="A125" s="325" t="s">
        <v>1412</v>
      </c>
      <c r="B125" s="93" t="s">
        <v>227</v>
      </c>
      <c r="C125" s="329">
        <v>626211</v>
      </c>
      <c r="D125" s="311"/>
    </row>
    <row r="126" spans="1:4" s="105" customFormat="1" ht="25.5" customHeight="1" x14ac:dyDescent="0.25">
      <c r="A126" s="325" t="s">
        <v>1535</v>
      </c>
      <c r="B126" s="93" t="s">
        <v>209</v>
      </c>
      <c r="C126" s="329">
        <v>11786</v>
      </c>
      <c r="D126" s="311"/>
    </row>
    <row r="127" spans="1:4" s="114" customFormat="1" ht="25.5" customHeight="1" x14ac:dyDescent="0.25">
      <c r="A127" s="323" t="s">
        <v>1413</v>
      </c>
      <c r="B127" s="111" t="s">
        <v>1530</v>
      </c>
      <c r="C127" s="324">
        <f>SUM(C128:C135)</f>
        <v>0</v>
      </c>
      <c r="D127" s="313"/>
    </row>
    <row r="128" spans="1:4" s="105" customFormat="1" ht="25.5" customHeight="1" x14ac:dyDescent="0.25">
      <c r="A128" s="325" t="s">
        <v>1414</v>
      </c>
      <c r="B128" s="93" t="s">
        <v>228</v>
      </c>
      <c r="C128" s="329">
        <v>0</v>
      </c>
      <c r="D128" s="311"/>
    </row>
    <row r="129" spans="1:4" s="105" customFormat="1" ht="25.5" customHeight="1" x14ac:dyDescent="0.25">
      <c r="A129" s="325" t="s">
        <v>1415</v>
      </c>
      <c r="B129" s="93" t="s">
        <v>229</v>
      </c>
      <c r="C129" s="329">
        <v>0</v>
      </c>
      <c r="D129" s="311"/>
    </row>
    <row r="130" spans="1:4" s="105" customFormat="1" ht="25.5" customHeight="1" x14ac:dyDescent="0.25">
      <c r="A130" s="325" t="s">
        <v>1416</v>
      </c>
      <c r="B130" s="93" t="s">
        <v>230</v>
      </c>
      <c r="C130" s="329">
        <v>0</v>
      </c>
      <c r="D130" s="311"/>
    </row>
    <row r="131" spans="1:4" s="105" customFormat="1" ht="25.5" customHeight="1" x14ac:dyDescent="0.25">
      <c r="A131" s="325" t="s">
        <v>1417</v>
      </c>
      <c r="B131" s="93" t="s">
        <v>231</v>
      </c>
      <c r="C131" s="329">
        <v>0</v>
      </c>
      <c r="D131" s="311"/>
    </row>
    <row r="132" spans="1:4" s="105" customFormat="1" ht="25.5" customHeight="1" x14ac:dyDescent="0.25">
      <c r="A132" s="325" t="s">
        <v>1418</v>
      </c>
      <c r="B132" s="93" t="s">
        <v>232</v>
      </c>
      <c r="C132" s="329">
        <v>0</v>
      </c>
      <c r="D132" s="311"/>
    </row>
    <row r="133" spans="1:4" s="105" customFormat="1" ht="25.5" customHeight="1" x14ac:dyDescent="0.25">
      <c r="A133" s="325" t="s">
        <v>1419</v>
      </c>
      <c r="B133" s="93" t="s">
        <v>233</v>
      </c>
      <c r="C133" s="329">
        <v>0</v>
      </c>
      <c r="D133" s="311"/>
    </row>
    <row r="134" spans="1:4" s="105" customFormat="1" ht="25.5" customHeight="1" x14ac:dyDescent="0.25">
      <c r="A134" s="325" t="s">
        <v>1420</v>
      </c>
      <c r="B134" s="93" t="s">
        <v>234</v>
      </c>
      <c r="C134" s="329">
        <v>0</v>
      </c>
      <c r="D134" s="311"/>
    </row>
    <row r="135" spans="1:4" s="105" customFormat="1" ht="25.5" customHeight="1" x14ac:dyDescent="0.25">
      <c r="A135" s="325" t="s">
        <v>1536</v>
      </c>
      <c r="B135" s="93" t="s">
        <v>235</v>
      </c>
      <c r="C135" s="329">
        <v>0</v>
      </c>
      <c r="D135" s="311"/>
    </row>
    <row r="136" spans="1:4" s="114" customFormat="1" ht="25.5" customHeight="1" x14ac:dyDescent="0.25">
      <c r="A136" s="323" t="s">
        <v>1421</v>
      </c>
      <c r="B136" s="111" t="s">
        <v>236</v>
      </c>
      <c r="C136" s="324">
        <f>SUM(C137:C144)</f>
        <v>3726745</v>
      </c>
      <c r="D136" s="313"/>
    </row>
    <row r="137" spans="1:4" s="105" customFormat="1" ht="25.5" customHeight="1" x14ac:dyDescent="0.25">
      <c r="A137" s="325" t="s">
        <v>1422</v>
      </c>
      <c r="B137" s="93" t="s">
        <v>237</v>
      </c>
      <c r="C137" s="329">
        <v>1717168</v>
      </c>
      <c r="D137" s="311"/>
    </row>
    <row r="138" spans="1:4" s="105" customFormat="1" ht="25.5" customHeight="1" x14ac:dyDescent="0.25">
      <c r="A138" s="325" t="s">
        <v>1423</v>
      </c>
      <c r="B138" s="93" t="s">
        <v>238</v>
      </c>
      <c r="C138" s="329">
        <v>0</v>
      </c>
      <c r="D138" s="311"/>
    </row>
    <row r="139" spans="1:4" s="105" customFormat="1" ht="25.5" customHeight="1" x14ac:dyDescent="0.25">
      <c r="A139" s="325" t="s">
        <v>1424</v>
      </c>
      <c r="B139" s="93" t="s">
        <v>239</v>
      </c>
      <c r="C139" s="329">
        <v>0</v>
      </c>
      <c r="D139" s="311"/>
    </row>
    <row r="140" spans="1:4" s="105" customFormat="1" ht="25.5" customHeight="1" x14ac:dyDescent="0.25">
      <c r="A140" s="325" t="s">
        <v>1537</v>
      </c>
      <c r="B140" s="93" t="s">
        <v>240</v>
      </c>
      <c r="C140" s="329">
        <v>0</v>
      </c>
      <c r="D140" s="311"/>
    </row>
    <row r="141" spans="1:4" s="105" customFormat="1" ht="25.5" customHeight="1" x14ac:dyDescent="0.25">
      <c r="A141" s="325" t="s">
        <v>1538</v>
      </c>
      <c r="B141" s="93" t="s">
        <v>241</v>
      </c>
      <c r="C141" s="329">
        <v>0</v>
      </c>
      <c r="D141" s="311"/>
    </row>
    <row r="142" spans="1:4" s="105" customFormat="1" ht="25.5" customHeight="1" x14ac:dyDescent="0.25">
      <c r="A142" s="325" t="s">
        <v>1539</v>
      </c>
      <c r="B142" s="93" t="s">
        <v>242</v>
      </c>
      <c r="C142" s="329">
        <v>2005245</v>
      </c>
      <c r="D142" s="311"/>
    </row>
    <row r="143" spans="1:4" s="105" customFormat="1" ht="25.5" customHeight="1" x14ac:dyDescent="0.25">
      <c r="A143" s="325" t="s">
        <v>1540</v>
      </c>
      <c r="B143" s="93" t="s">
        <v>243</v>
      </c>
      <c r="C143" s="329">
        <v>0</v>
      </c>
      <c r="D143" s="311"/>
    </row>
    <row r="144" spans="1:4" s="105" customFormat="1" ht="25.5" customHeight="1" x14ac:dyDescent="0.25">
      <c r="A144" s="325" t="s">
        <v>1541</v>
      </c>
      <c r="B144" s="93" t="s">
        <v>244</v>
      </c>
      <c r="C144" s="329">
        <v>4332</v>
      </c>
      <c r="D144" s="311"/>
    </row>
    <row r="145" spans="1:4" s="114" customFormat="1" ht="25.5" customHeight="1" x14ac:dyDescent="0.25">
      <c r="A145" s="323" t="s">
        <v>1425</v>
      </c>
      <c r="B145" s="111" t="s">
        <v>245</v>
      </c>
      <c r="C145" s="324">
        <f>SUM(C146:C148)</f>
        <v>204845</v>
      </c>
      <c r="D145" s="313"/>
    </row>
    <row r="146" spans="1:4" s="105" customFormat="1" ht="25.5" customHeight="1" x14ac:dyDescent="0.25">
      <c r="A146" s="325" t="s">
        <v>1426</v>
      </c>
      <c r="B146" s="93" t="s">
        <v>246</v>
      </c>
      <c r="C146" s="329">
        <v>0</v>
      </c>
      <c r="D146" s="311"/>
    </row>
    <row r="147" spans="1:4" s="105" customFormat="1" ht="25.5" customHeight="1" x14ac:dyDescent="0.25">
      <c r="A147" s="325" t="s">
        <v>1553</v>
      </c>
      <c r="B147" s="93" t="s">
        <v>247</v>
      </c>
      <c r="C147" s="329">
        <v>148101</v>
      </c>
      <c r="D147" s="311"/>
    </row>
    <row r="148" spans="1:4" s="105" customFormat="1" ht="25.5" customHeight="1" x14ac:dyDescent="0.25">
      <c r="A148" s="325" t="s">
        <v>1427</v>
      </c>
      <c r="B148" s="93" t="s">
        <v>248</v>
      </c>
      <c r="C148" s="329">
        <v>56744</v>
      </c>
      <c r="D148" s="311"/>
    </row>
    <row r="149" spans="1:4" s="114" customFormat="1" ht="25.5" customHeight="1" x14ac:dyDescent="0.25">
      <c r="A149" s="323" t="s">
        <v>1428</v>
      </c>
      <c r="B149" s="111" t="s">
        <v>249</v>
      </c>
      <c r="C149" s="324">
        <f>SUM(C150:C152)</f>
        <v>3288443</v>
      </c>
      <c r="D149" s="313"/>
    </row>
    <row r="150" spans="1:4" s="105" customFormat="1" ht="25.5" customHeight="1" x14ac:dyDescent="0.25">
      <c r="A150" s="325" t="s">
        <v>1429</v>
      </c>
      <c r="B150" s="93" t="s">
        <v>250</v>
      </c>
      <c r="C150" s="329">
        <v>2739733</v>
      </c>
      <c r="D150" s="311"/>
    </row>
    <row r="151" spans="1:4" s="105" customFormat="1" ht="25.5" customHeight="1" x14ac:dyDescent="0.25">
      <c r="A151" s="325" t="s">
        <v>1430</v>
      </c>
      <c r="B151" s="93" t="s">
        <v>251</v>
      </c>
      <c r="C151" s="329">
        <v>0</v>
      </c>
      <c r="D151" s="311"/>
    </row>
    <row r="152" spans="1:4" s="105" customFormat="1" ht="25.5" customHeight="1" x14ac:dyDescent="0.25">
      <c r="A152" s="325" t="s">
        <v>1431</v>
      </c>
      <c r="B152" s="93" t="s">
        <v>252</v>
      </c>
      <c r="C152" s="329">
        <v>548710</v>
      </c>
      <c r="D152" s="311"/>
    </row>
    <row r="153" spans="1:4" s="102" customFormat="1" ht="25.5" customHeight="1" x14ac:dyDescent="0.25">
      <c r="A153" s="323" t="s">
        <v>1542</v>
      </c>
      <c r="B153" s="111" t="s">
        <v>253</v>
      </c>
      <c r="C153" s="324">
        <f>SUM(C154:C159)</f>
        <v>706050</v>
      </c>
      <c r="D153" s="305"/>
    </row>
    <row r="154" spans="1:4" s="105" customFormat="1" ht="25.5" customHeight="1" x14ac:dyDescent="0.25">
      <c r="A154" s="325" t="s">
        <v>1543</v>
      </c>
      <c r="B154" s="93" t="s">
        <v>254</v>
      </c>
      <c r="C154" s="329">
        <v>11158</v>
      </c>
      <c r="D154" s="311"/>
    </row>
    <row r="155" spans="1:4" s="105" customFormat="1" ht="25.5" customHeight="1" x14ac:dyDescent="0.25">
      <c r="A155" s="325" t="s">
        <v>1544</v>
      </c>
      <c r="B155" s="93" t="s">
        <v>255</v>
      </c>
      <c r="C155" s="329">
        <v>137033</v>
      </c>
      <c r="D155" s="311"/>
    </row>
    <row r="156" spans="1:4" s="105" customFormat="1" ht="25.5" customHeight="1" x14ac:dyDescent="0.25">
      <c r="A156" s="325" t="s">
        <v>1545</v>
      </c>
      <c r="B156" s="93" t="s">
        <v>256</v>
      </c>
      <c r="C156" s="329">
        <v>30718</v>
      </c>
      <c r="D156" s="311"/>
    </row>
    <row r="157" spans="1:4" s="105" customFormat="1" ht="25.5" customHeight="1" x14ac:dyDescent="0.25">
      <c r="A157" s="325" t="s">
        <v>1546</v>
      </c>
      <c r="B157" s="93" t="s">
        <v>257</v>
      </c>
      <c r="C157" s="329">
        <v>0</v>
      </c>
      <c r="D157" s="311"/>
    </row>
    <row r="158" spans="1:4" s="105" customFormat="1" ht="25.5" customHeight="1" x14ac:dyDescent="0.25">
      <c r="A158" s="325" t="s">
        <v>1547</v>
      </c>
      <c r="B158" s="93" t="s">
        <v>258</v>
      </c>
      <c r="C158" s="329">
        <v>10391</v>
      </c>
      <c r="D158" s="311"/>
    </row>
    <row r="159" spans="1:4" s="105" customFormat="1" ht="25.5" customHeight="1" x14ac:dyDescent="0.25">
      <c r="A159" s="325" t="s">
        <v>1548</v>
      </c>
      <c r="B159" s="93" t="s">
        <v>259</v>
      </c>
      <c r="C159" s="329">
        <v>516750</v>
      </c>
      <c r="D159" s="311"/>
    </row>
    <row r="160" spans="1:4" s="102" customFormat="1" ht="25.5" customHeight="1" x14ac:dyDescent="0.25">
      <c r="A160" s="321">
        <v>4.4000000000000004</v>
      </c>
      <c r="B160" s="113" t="s">
        <v>260</v>
      </c>
      <c r="C160" s="322">
        <f>C161</f>
        <v>2292682</v>
      </c>
      <c r="D160" s="305"/>
    </row>
    <row r="161" spans="1:4" s="102" customFormat="1" ht="25.5" customHeight="1" x14ac:dyDescent="0.25">
      <c r="A161" s="323" t="s">
        <v>1432</v>
      </c>
      <c r="B161" s="111" t="s">
        <v>261</v>
      </c>
      <c r="C161" s="324">
        <f>SUM(C162:C166)</f>
        <v>2292682</v>
      </c>
      <c r="D161" s="305"/>
    </row>
    <row r="162" spans="1:4" s="105" customFormat="1" ht="25.5" customHeight="1" x14ac:dyDescent="0.25">
      <c r="A162" s="325" t="s">
        <v>1433</v>
      </c>
      <c r="B162" s="118" t="s">
        <v>262</v>
      </c>
      <c r="C162" s="329">
        <v>0</v>
      </c>
      <c r="D162" s="311"/>
    </row>
    <row r="163" spans="1:4" s="105" customFormat="1" ht="25.5" customHeight="1" x14ac:dyDescent="0.25">
      <c r="A163" s="325" t="s">
        <v>1434</v>
      </c>
      <c r="B163" s="118" t="s">
        <v>263</v>
      </c>
      <c r="C163" s="329">
        <v>96784</v>
      </c>
      <c r="D163" s="311"/>
    </row>
    <row r="164" spans="1:4" s="105" customFormat="1" ht="25.5" customHeight="1" x14ac:dyDescent="0.25">
      <c r="A164" s="325" t="s">
        <v>1435</v>
      </c>
      <c r="B164" s="118" t="s">
        <v>264</v>
      </c>
      <c r="C164" s="329">
        <v>997</v>
      </c>
      <c r="D164" s="311"/>
    </row>
    <row r="165" spans="1:4" s="105" customFormat="1" ht="25.5" customHeight="1" x14ac:dyDescent="0.25">
      <c r="A165" s="325" t="s">
        <v>1436</v>
      </c>
      <c r="B165" s="118" t="s">
        <v>265</v>
      </c>
      <c r="C165" s="329">
        <v>2757</v>
      </c>
      <c r="D165" s="311"/>
    </row>
    <row r="166" spans="1:4" s="105" customFormat="1" ht="25.5" customHeight="1" x14ac:dyDescent="0.25">
      <c r="A166" s="325" t="s">
        <v>1437</v>
      </c>
      <c r="B166" s="118" t="s">
        <v>266</v>
      </c>
      <c r="C166" s="329">
        <v>2192144</v>
      </c>
      <c r="D166" s="311"/>
    </row>
    <row r="167" spans="1:4" s="114" customFormat="1" ht="25.5" customHeight="1" x14ac:dyDescent="0.25">
      <c r="A167" s="321">
        <v>4.5</v>
      </c>
      <c r="B167" s="91" t="s">
        <v>267</v>
      </c>
      <c r="C167" s="322">
        <f>C168+C170+C172+C174+C178</f>
        <v>206702</v>
      </c>
      <c r="D167" s="313"/>
    </row>
    <row r="168" spans="1:4" s="114" customFormat="1" ht="25.5" customHeight="1" x14ac:dyDescent="0.25">
      <c r="A168" s="323" t="s">
        <v>1438</v>
      </c>
      <c r="B168" s="110" t="s">
        <v>144</v>
      </c>
      <c r="C168" s="324">
        <f>SUM(C169)</f>
        <v>206702</v>
      </c>
      <c r="D168" s="313"/>
    </row>
    <row r="169" spans="1:4" s="105" customFormat="1" ht="25.5" customHeight="1" x14ac:dyDescent="0.25">
      <c r="A169" s="325" t="s">
        <v>1439</v>
      </c>
      <c r="B169" s="93" t="s">
        <v>145</v>
      </c>
      <c r="C169" s="329">
        <v>206702</v>
      </c>
      <c r="D169" s="311"/>
    </row>
    <row r="170" spans="1:4" s="114" customFormat="1" ht="25.5" customHeight="1" x14ac:dyDescent="0.25">
      <c r="A170" s="323" t="s">
        <v>1440</v>
      </c>
      <c r="B170" s="111" t="s">
        <v>146</v>
      </c>
      <c r="C170" s="324">
        <f>SUM(C171)</f>
        <v>0</v>
      </c>
      <c r="D170" s="313"/>
    </row>
    <row r="171" spans="1:4" s="105" customFormat="1" ht="25.5" customHeight="1" x14ac:dyDescent="0.25">
      <c r="A171" s="325" t="s">
        <v>1441</v>
      </c>
      <c r="B171" s="93" t="s">
        <v>147</v>
      </c>
      <c r="C171" s="329">
        <v>0</v>
      </c>
      <c r="D171" s="311"/>
    </row>
    <row r="172" spans="1:4" s="114" customFormat="1" ht="25.5" customHeight="1" x14ac:dyDescent="0.25">
      <c r="A172" s="323" t="s">
        <v>1442</v>
      </c>
      <c r="B172" s="111" t="s">
        <v>148</v>
      </c>
      <c r="C172" s="324">
        <f>SUM(C173)</f>
        <v>0</v>
      </c>
      <c r="D172" s="313"/>
    </row>
    <row r="173" spans="1:4" s="105" customFormat="1" ht="25.5" customHeight="1" x14ac:dyDescent="0.25">
      <c r="A173" s="325" t="s">
        <v>1443</v>
      </c>
      <c r="B173" s="93" t="s">
        <v>149</v>
      </c>
      <c r="C173" s="329">
        <v>0</v>
      </c>
      <c r="D173" s="311"/>
    </row>
    <row r="174" spans="1:4" s="114" customFormat="1" ht="25.5" customHeight="1" x14ac:dyDescent="0.25">
      <c r="A174" s="323" t="s">
        <v>1444</v>
      </c>
      <c r="B174" s="111" t="s">
        <v>150</v>
      </c>
      <c r="C174" s="324">
        <f>SUM(C175:C177)</f>
        <v>0</v>
      </c>
      <c r="D174" s="313"/>
    </row>
    <row r="175" spans="1:4" s="105" customFormat="1" ht="25.5" customHeight="1" x14ac:dyDescent="0.25">
      <c r="A175" s="325" t="s">
        <v>1445</v>
      </c>
      <c r="B175" s="93" t="s">
        <v>151</v>
      </c>
      <c r="C175" s="329">
        <v>0</v>
      </c>
      <c r="D175" s="311"/>
    </row>
    <row r="176" spans="1:4" s="105" customFormat="1" ht="25.5" customHeight="1" x14ac:dyDescent="0.25">
      <c r="A176" s="325" t="s">
        <v>1446</v>
      </c>
      <c r="B176" s="93" t="s">
        <v>152</v>
      </c>
      <c r="C176" s="329">
        <v>0</v>
      </c>
      <c r="D176" s="311"/>
    </row>
    <row r="177" spans="1:4" s="105" customFormat="1" ht="25.5" customHeight="1" x14ac:dyDescent="0.25">
      <c r="A177" s="325" t="s">
        <v>1447</v>
      </c>
      <c r="B177" s="93" t="s">
        <v>153</v>
      </c>
      <c r="C177" s="329">
        <v>0</v>
      </c>
      <c r="D177" s="311"/>
    </row>
    <row r="178" spans="1:4" s="114" customFormat="1" ht="25.5" customHeight="1" x14ac:dyDescent="0.25">
      <c r="A178" s="323" t="s">
        <v>1448</v>
      </c>
      <c r="B178" s="111" t="s">
        <v>154</v>
      </c>
      <c r="C178" s="324">
        <f>SUM(C179)</f>
        <v>0</v>
      </c>
      <c r="D178" s="313"/>
    </row>
    <row r="179" spans="1:4" s="105" customFormat="1" ht="25.5" customHeight="1" x14ac:dyDescent="0.25">
      <c r="A179" s="325" t="s">
        <v>1449</v>
      </c>
      <c r="B179" s="93" t="s">
        <v>155</v>
      </c>
      <c r="C179" s="329">
        <v>0</v>
      </c>
      <c r="D179" s="311"/>
    </row>
    <row r="180" spans="1:4" s="114" customFormat="1" ht="25.5" customHeight="1" x14ac:dyDescent="0.25">
      <c r="A180" s="341">
        <v>5</v>
      </c>
      <c r="B180" s="344" t="s">
        <v>22</v>
      </c>
      <c r="C180" s="345">
        <f>C181+C203+C206</f>
        <v>8047104</v>
      </c>
      <c r="D180" s="313"/>
    </row>
    <row r="181" spans="1:4" s="114" customFormat="1" ht="25.5" customHeight="1" x14ac:dyDescent="0.25">
      <c r="A181" s="321">
        <v>5.0999999999999996</v>
      </c>
      <c r="B181" s="113" t="s">
        <v>268</v>
      </c>
      <c r="C181" s="322">
        <f>C182+C188+C193</f>
        <v>8046004</v>
      </c>
      <c r="D181" s="313"/>
    </row>
    <row r="182" spans="1:4" s="114" customFormat="1" ht="35.25" customHeight="1" x14ac:dyDescent="0.25">
      <c r="A182" s="323" t="s">
        <v>1450</v>
      </c>
      <c r="B182" s="111" t="s">
        <v>269</v>
      </c>
      <c r="C182" s="324">
        <f>SUM(C183:C187)</f>
        <v>646956</v>
      </c>
      <c r="D182" s="313"/>
    </row>
    <row r="183" spans="1:4" s="105" customFormat="1" ht="25.5" customHeight="1" x14ac:dyDescent="0.25">
      <c r="A183" s="325" t="s">
        <v>1451</v>
      </c>
      <c r="B183" s="93" t="s">
        <v>181</v>
      </c>
      <c r="C183" s="329">
        <v>0</v>
      </c>
      <c r="D183" s="311"/>
    </row>
    <row r="184" spans="1:4" s="105" customFormat="1" ht="25.5" customHeight="1" x14ac:dyDescent="0.25">
      <c r="A184" s="325" t="s">
        <v>1452</v>
      </c>
      <c r="B184" s="93" t="s">
        <v>182</v>
      </c>
      <c r="C184" s="329">
        <v>0</v>
      </c>
      <c r="D184" s="311"/>
    </row>
    <row r="185" spans="1:4" s="105" customFormat="1" ht="25.5" customHeight="1" x14ac:dyDescent="0.25">
      <c r="A185" s="325" t="s">
        <v>1453</v>
      </c>
      <c r="B185" s="93" t="s">
        <v>183</v>
      </c>
      <c r="C185" s="329">
        <v>0</v>
      </c>
      <c r="D185" s="311"/>
    </row>
    <row r="186" spans="1:4" s="105" customFormat="1" ht="25.5" customHeight="1" x14ac:dyDescent="0.25">
      <c r="A186" s="325" t="s">
        <v>1454</v>
      </c>
      <c r="B186" s="93" t="s">
        <v>184</v>
      </c>
      <c r="C186" s="329">
        <v>0</v>
      </c>
      <c r="D186" s="311"/>
    </row>
    <row r="187" spans="1:4" s="105" customFormat="1" ht="25.5" customHeight="1" x14ac:dyDescent="0.25">
      <c r="A187" s="325" t="s">
        <v>1455</v>
      </c>
      <c r="B187" s="93" t="s">
        <v>185</v>
      </c>
      <c r="C187" s="329">
        <v>646956</v>
      </c>
      <c r="D187" s="311"/>
    </row>
    <row r="188" spans="1:4" s="114" customFormat="1" ht="25.5" customHeight="1" x14ac:dyDescent="0.25">
      <c r="A188" s="323" t="s">
        <v>1456</v>
      </c>
      <c r="B188" s="111" t="s">
        <v>270</v>
      </c>
      <c r="C188" s="332">
        <f>SUM(C189:C192)</f>
        <v>0</v>
      </c>
      <c r="D188" s="313"/>
    </row>
    <row r="189" spans="1:4" s="105" customFormat="1" ht="25.5" customHeight="1" x14ac:dyDescent="0.25">
      <c r="A189" s="325" t="s">
        <v>1457</v>
      </c>
      <c r="B189" s="93" t="s">
        <v>176</v>
      </c>
      <c r="C189" s="329">
        <v>0</v>
      </c>
      <c r="D189" s="311"/>
    </row>
    <row r="190" spans="1:4" s="105" customFormat="1" ht="25.5" customHeight="1" x14ac:dyDescent="0.25">
      <c r="A190" s="325" t="s">
        <v>1458</v>
      </c>
      <c r="B190" s="93" t="s">
        <v>177</v>
      </c>
      <c r="C190" s="329">
        <v>0</v>
      </c>
      <c r="D190" s="311"/>
    </row>
    <row r="191" spans="1:4" s="105" customFormat="1" ht="25.5" customHeight="1" x14ac:dyDescent="0.25">
      <c r="A191" s="325" t="s">
        <v>1459</v>
      </c>
      <c r="B191" s="93" t="s">
        <v>178</v>
      </c>
      <c r="C191" s="329">
        <v>0</v>
      </c>
      <c r="D191" s="311"/>
    </row>
    <row r="192" spans="1:4" s="105" customFormat="1" ht="25.5" customHeight="1" x14ac:dyDescent="0.25">
      <c r="A192" s="325" t="s">
        <v>1460</v>
      </c>
      <c r="B192" s="93" t="s">
        <v>179</v>
      </c>
      <c r="C192" s="329">
        <v>0</v>
      </c>
      <c r="D192" s="311"/>
    </row>
    <row r="193" spans="1:4" s="114" customFormat="1" ht="25.5" customHeight="1" x14ac:dyDescent="0.25">
      <c r="A193" s="323" t="s">
        <v>1461</v>
      </c>
      <c r="B193" s="111" t="s">
        <v>271</v>
      </c>
      <c r="C193" s="324">
        <f>SUM(C194:C202)</f>
        <v>7399048</v>
      </c>
      <c r="D193" s="313"/>
    </row>
    <row r="194" spans="1:4" s="105" customFormat="1" ht="25.5" customHeight="1" x14ac:dyDescent="0.25">
      <c r="A194" s="325" t="s">
        <v>1462</v>
      </c>
      <c r="B194" s="118" t="s">
        <v>272</v>
      </c>
      <c r="C194" s="329">
        <v>2570700</v>
      </c>
      <c r="D194" s="311"/>
    </row>
    <row r="195" spans="1:4" s="105" customFormat="1" ht="25.5" customHeight="1" x14ac:dyDescent="0.25">
      <c r="A195" s="325" t="s">
        <v>1463</v>
      </c>
      <c r="B195" s="118" t="s">
        <v>273</v>
      </c>
      <c r="C195" s="329">
        <v>559890</v>
      </c>
      <c r="D195" s="311"/>
    </row>
    <row r="196" spans="1:4" s="105" customFormat="1" ht="25.5" customHeight="1" x14ac:dyDescent="0.25">
      <c r="A196" s="325" t="s">
        <v>1464</v>
      </c>
      <c r="B196" s="118" t="s">
        <v>274</v>
      </c>
      <c r="C196" s="329">
        <v>0</v>
      </c>
      <c r="D196" s="311"/>
    </row>
    <row r="197" spans="1:4" s="105" customFormat="1" ht="25.5" customHeight="1" x14ac:dyDescent="0.25">
      <c r="A197" s="325" t="s">
        <v>1465</v>
      </c>
      <c r="B197" s="118" t="s">
        <v>275</v>
      </c>
      <c r="C197" s="329">
        <v>0</v>
      </c>
      <c r="D197" s="311"/>
    </row>
    <row r="198" spans="1:4" s="105" customFormat="1" ht="25.5" customHeight="1" x14ac:dyDescent="0.25">
      <c r="A198" s="325" t="s">
        <v>1466</v>
      </c>
      <c r="B198" s="118" t="s">
        <v>276</v>
      </c>
      <c r="C198" s="329">
        <v>0</v>
      </c>
      <c r="D198" s="311"/>
    </row>
    <row r="199" spans="1:4" s="105" customFormat="1" ht="25.5" customHeight="1" x14ac:dyDescent="0.25">
      <c r="A199" s="325" t="s">
        <v>1467</v>
      </c>
      <c r="B199" s="118" t="s">
        <v>277</v>
      </c>
      <c r="C199" s="329">
        <v>0</v>
      </c>
      <c r="D199" s="311"/>
    </row>
    <row r="200" spans="1:4" s="105" customFormat="1" ht="25.5" customHeight="1" x14ac:dyDescent="0.25">
      <c r="A200" s="325" t="s">
        <v>1468</v>
      </c>
      <c r="B200" s="118" t="s">
        <v>278</v>
      </c>
      <c r="C200" s="329">
        <v>54096</v>
      </c>
      <c r="D200" s="311"/>
    </row>
    <row r="201" spans="1:4" s="105" customFormat="1" ht="25.5" customHeight="1" x14ac:dyDescent="0.25">
      <c r="A201" s="325" t="s">
        <v>1469</v>
      </c>
      <c r="B201" s="118" t="s">
        <v>279</v>
      </c>
      <c r="C201" s="329">
        <v>0</v>
      </c>
      <c r="D201" s="311"/>
    </row>
    <row r="202" spans="1:4" s="105" customFormat="1" ht="25.5" customHeight="1" x14ac:dyDescent="0.25">
      <c r="A202" s="325" t="s">
        <v>1554</v>
      </c>
      <c r="B202" s="118" t="s">
        <v>280</v>
      </c>
      <c r="C202" s="329">
        <v>4214362</v>
      </c>
      <c r="D202" s="311"/>
    </row>
    <row r="203" spans="1:4" s="114" customFormat="1" ht="25.5" customHeight="1" x14ac:dyDescent="0.25">
      <c r="A203" s="321">
        <v>5.2</v>
      </c>
      <c r="B203" s="113" t="s">
        <v>281</v>
      </c>
      <c r="C203" s="322">
        <f>C204</f>
        <v>1100</v>
      </c>
      <c r="D203" s="313"/>
    </row>
    <row r="204" spans="1:4" s="114" customFormat="1" ht="25.5" customHeight="1" x14ac:dyDescent="0.25">
      <c r="A204" s="323" t="s">
        <v>1470</v>
      </c>
      <c r="B204" s="111" t="s">
        <v>23</v>
      </c>
      <c r="C204" s="324">
        <f>SUM(C205)</f>
        <v>1100</v>
      </c>
      <c r="D204" s="313"/>
    </row>
    <row r="205" spans="1:4" s="105" customFormat="1" ht="25.5" customHeight="1" x14ac:dyDescent="0.25">
      <c r="A205" s="325" t="s">
        <v>1471</v>
      </c>
      <c r="B205" s="118" t="s">
        <v>154</v>
      </c>
      <c r="C205" s="329">
        <v>1100</v>
      </c>
      <c r="D205" s="311"/>
    </row>
    <row r="206" spans="1:4" s="114" customFormat="1" ht="25.5" customHeight="1" x14ac:dyDescent="0.25">
      <c r="A206" s="321">
        <v>5.3</v>
      </c>
      <c r="B206" s="113" t="s">
        <v>282</v>
      </c>
      <c r="C206" s="322">
        <f>C207</f>
        <v>0</v>
      </c>
      <c r="D206" s="313"/>
    </row>
    <row r="207" spans="1:4" s="114" customFormat="1" ht="25.5" customHeight="1" x14ac:dyDescent="0.25">
      <c r="A207" s="323" t="s">
        <v>1472</v>
      </c>
      <c r="B207" s="110" t="s">
        <v>154</v>
      </c>
      <c r="C207" s="324">
        <f>SUM(C208)</f>
        <v>0</v>
      </c>
      <c r="D207" s="313"/>
    </row>
    <row r="208" spans="1:4" s="105" customFormat="1" ht="25.5" customHeight="1" x14ac:dyDescent="0.25">
      <c r="A208" s="325" t="s">
        <v>1473</v>
      </c>
      <c r="B208" s="93" t="s">
        <v>155</v>
      </c>
      <c r="C208" s="329">
        <v>0</v>
      </c>
      <c r="D208" s="311"/>
    </row>
    <row r="209" spans="1:4" s="114" customFormat="1" ht="25.5" customHeight="1" x14ac:dyDescent="0.25">
      <c r="A209" s="341">
        <v>6</v>
      </c>
      <c r="B209" s="344" t="s">
        <v>24</v>
      </c>
      <c r="C209" s="345">
        <f>C210+C225+C226+C229</f>
        <v>15806109</v>
      </c>
      <c r="D209" s="313"/>
    </row>
    <row r="210" spans="1:4" s="114" customFormat="1" ht="25.5" customHeight="1" x14ac:dyDescent="0.25">
      <c r="A210" s="321">
        <v>6.1</v>
      </c>
      <c r="B210" s="113" t="s">
        <v>283</v>
      </c>
      <c r="C210" s="322">
        <f>C211+C213+C215+C217+C219+C221+C223</f>
        <v>15610775</v>
      </c>
      <c r="D210" s="313"/>
    </row>
    <row r="211" spans="1:4" s="114" customFormat="1" ht="25.5" customHeight="1" x14ac:dyDescent="0.25">
      <c r="A211" s="323" t="s">
        <v>1474</v>
      </c>
      <c r="B211" s="110" t="s">
        <v>284</v>
      </c>
      <c r="C211" s="324">
        <f>SUM(C212)</f>
        <v>0</v>
      </c>
      <c r="D211" s="313"/>
    </row>
    <row r="212" spans="1:4" s="105" customFormat="1" ht="25.5" customHeight="1" x14ac:dyDescent="0.25">
      <c r="A212" s="325" t="s">
        <v>1475</v>
      </c>
      <c r="B212" s="93" t="s">
        <v>285</v>
      </c>
      <c r="C212" s="329">
        <v>0</v>
      </c>
      <c r="D212" s="311"/>
    </row>
    <row r="213" spans="1:4" s="114" customFormat="1" ht="25.5" customHeight="1" x14ac:dyDescent="0.25">
      <c r="A213" s="323" t="s">
        <v>1476</v>
      </c>
      <c r="B213" s="111" t="s">
        <v>146</v>
      </c>
      <c r="C213" s="324">
        <f>SUM(C214)</f>
        <v>14963637</v>
      </c>
      <c r="D213" s="313"/>
    </row>
    <row r="214" spans="1:4" s="105" customFormat="1" ht="25.5" customHeight="1" x14ac:dyDescent="0.25">
      <c r="A214" s="325" t="s">
        <v>1477</v>
      </c>
      <c r="B214" s="93" t="s">
        <v>147</v>
      </c>
      <c r="C214" s="329">
        <v>14963637</v>
      </c>
      <c r="D214" s="311"/>
    </row>
    <row r="215" spans="1:4" s="114" customFormat="1" ht="25.5" customHeight="1" x14ac:dyDescent="0.25">
      <c r="A215" s="323" t="s">
        <v>1478</v>
      </c>
      <c r="B215" s="111" t="s">
        <v>286</v>
      </c>
      <c r="C215" s="324">
        <f>SUM(C216)</f>
        <v>448844</v>
      </c>
      <c r="D215" s="313"/>
    </row>
    <row r="216" spans="1:4" s="105" customFormat="1" ht="25.5" customHeight="1" x14ac:dyDescent="0.25">
      <c r="A216" s="325" t="s">
        <v>1479</v>
      </c>
      <c r="B216" s="93" t="s">
        <v>286</v>
      </c>
      <c r="C216" s="329">
        <v>448844</v>
      </c>
      <c r="D216" s="311"/>
    </row>
    <row r="217" spans="1:4" s="114" customFormat="1" ht="25.5" customHeight="1" x14ac:dyDescent="0.25">
      <c r="A217" s="323" t="s">
        <v>1480</v>
      </c>
      <c r="B217" s="111" t="s">
        <v>287</v>
      </c>
      <c r="C217" s="324">
        <f>SUM(C218)</f>
        <v>198294</v>
      </c>
      <c r="D217" s="313"/>
    </row>
    <row r="218" spans="1:4" s="105" customFormat="1" ht="25.5" customHeight="1" x14ac:dyDescent="0.25">
      <c r="A218" s="325" t="s">
        <v>1481</v>
      </c>
      <c r="B218" s="93" t="s">
        <v>287</v>
      </c>
      <c r="C218" s="329">
        <v>198294</v>
      </c>
      <c r="D218" s="311"/>
    </row>
    <row r="219" spans="1:4" s="114" customFormat="1" ht="25.5" customHeight="1" x14ac:dyDescent="0.25">
      <c r="A219" s="323" t="s">
        <v>1482</v>
      </c>
      <c r="B219" s="111" t="s">
        <v>288</v>
      </c>
      <c r="C219" s="324">
        <f>SUM(C220)</f>
        <v>0</v>
      </c>
      <c r="D219" s="313"/>
    </row>
    <row r="220" spans="1:4" s="105" customFormat="1" ht="25.5" customHeight="1" x14ac:dyDescent="0.25">
      <c r="A220" s="325" t="s">
        <v>1483</v>
      </c>
      <c r="B220" s="93" t="s">
        <v>289</v>
      </c>
      <c r="C220" s="329">
        <v>0</v>
      </c>
      <c r="D220" s="311"/>
    </row>
    <row r="221" spans="1:4" s="114" customFormat="1" ht="34.5" customHeight="1" x14ac:dyDescent="0.25">
      <c r="A221" s="323" t="s">
        <v>1484</v>
      </c>
      <c r="B221" s="111" t="s">
        <v>290</v>
      </c>
      <c r="C221" s="324">
        <f>SUM(C222)</f>
        <v>0</v>
      </c>
      <c r="D221" s="313"/>
    </row>
    <row r="222" spans="1:4" s="105" customFormat="1" ht="25.5" customHeight="1" x14ac:dyDescent="0.25">
      <c r="A222" s="325" t="s">
        <v>1485</v>
      </c>
      <c r="B222" s="93" t="s">
        <v>290</v>
      </c>
      <c r="C222" s="329">
        <v>0</v>
      </c>
      <c r="D222" s="311"/>
    </row>
    <row r="223" spans="1:4" s="114" customFormat="1" ht="25.5" customHeight="1" x14ac:dyDescent="0.25">
      <c r="A223" s="323" t="s">
        <v>1486</v>
      </c>
      <c r="B223" s="111" t="s">
        <v>291</v>
      </c>
      <c r="C223" s="324">
        <f>C224</f>
        <v>0</v>
      </c>
      <c r="D223" s="313"/>
    </row>
    <row r="224" spans="1:4" s="105" customFormat="1" ht="25.5" customHeight="1" x14ac:dyDescent="0.25">
      <c r="A224" s="325" t="s">
        <v>1487</v>
      </c>
      <c r="B224" s="93" t="s">
        <v>291</v>
      </c>
      <c r="C224" s="329">
        <v>0</v>
      </c>
      <c r="D224" s="311"/>
    </row>
    <row r="225" spans="1:4" s="114" customFormat="1" ht="25.5" customHeight="1" x14ac:dyDescent="0.25">
      <c r="A225" s="321">
        <v>6.2</v>
      </c>
      <c r="B225" s="113" t="s">
        <v>292</v>
      </c>
      <c r="C225" s="322">
        <v>0</v>
      </c>
      <c r="D225" s="313"/>
    </row>
    <row r="226" spans="1:4" s="114" customFormat="1" ht="25.5" customHeight="1" x14ac:dyDescent="0.25">
      <c r="A226" s="321">
        <v>6.3</v>
      </c>
      <c r="B226" s="113" t="s">
        <v>293</v>
      </c>
      <c r="C226" s="322">
        <f>C227</f>
        <v>195334</v>
      </c>
      <c r="D226" s="313"/>
    </row>
    <row r="227" spans="1:4" s="114" customFormat="1" ht="25.5" customHeight="1" x14ac:dyDescent="0.25">
      <c r="A227" s="323" t="s">
        <v>1488</v>
      </c>
      <c r="B227" s="111" t="s">
        <v>25</v>
      </c>
      <c r="C227" s="324">
        <f>C228</f>
        <v>195334</v>
      </c>
      <c r="D227" s="313"/>
    </row>
    <row r="228" spans="1:4" s="105" customFormat="1" ht="25.5" customHeight="1" x14ac:dyDescent="0.25">
      <c r="A228" s="325" t="s">
        <v>1489</v>
      </c>
      <c r="B228" s="93" t="s">
        <v>294</v>
      </c>
      <c r="C228" s="329">
        <v>195334</v>
      </c>
      <c r="D228" s="311"/>
    </row>
    <row r="229" spans="1:4" s="114" customFormat="1" ht="25.5" customHeight="1" x14ac:dyDescent="0.25">
      <c r="A229" s="321">
        <v>6.4</v>
      </c>
      <c r="B229" s="119" t="s">
        <v>295</v>
      </c>
      <c r="C229" s="333">
        <f>C230</f>
        <v>0</v>
      </c>
      <c r="D229" s="313"/>
    </row>
    <row r="230" spans="1:4" s="114" customFormat="1" ht="25.5" customHeight="1" x14ac:dyDescent="0.25">
      <c r="A230" s="323" t="s">
        <v>1490</v>
      </c>
      <c r="B230" s="111" t="s">
        <v>154</v>
      </c>
      <c r="C230" s="324">
        <f>SUM(C231)</f>
        <v>0</v>
      </c>
      <c r="D230" s="313"/>
    </row>
    <row r="231" spans="1:4" s="105" customFormat="1" ht="25.5" customHeight="1" x14ac:dyDescent="0.25">
      <c r="A231" s="325" t="s">
        <v>1491</v>
      </c>
      <c r="B231" s="93" t="s">
        <v>155</v>
      </c>
      <c r="C231" s="329">
        <v>0</v>
      </c>
      <c r="D231" s="311"/>
    </row>
    <row r="232" spans="1:4" s="120" customFormat="1" ht="25.5" customHeight="1" x14ac:dyDescent="0.25">
      <c r="A232" s="341">
        <v>7</v>
      </c>
      <c r="B232" s="344" t="s">
        <v>296</v>
      </c>
      <c r="C232" s="345">
        <f>C233+C234+C236+C238+C240</f>
        <v>0</v>
      </c>
      <c r="D232" s="316"/>
    </row>
    <row r="233" spans="1:4" s="120" customFormat="1" ht="36.75" customHeight="1" x14ac:dyDescent="0.25">
      <c r="A233" s="323">
        <v>7.1</v>
      </c>
      <c r="B233" s="121" t="s">
        <v>297</v>
      </c>
      <c r="C233" s="324">
        <v>0</v>
      </c>
      <c r="D233" s="316"/>
    </row>
    <row r="234" spans="1:4" s="120" customFormat="1" ht="36.75" customHeight="1" x14ac:dyDescent="0.25">
      <c r="A234" s="323">
        <v>7.2</v>
      </c>
      <c r="B234" s="121" t="s">
        <v>298</v>
      </c>
      <c r="C234" s="324">
        <f>SUM(C235)</f>
        <v>0</v>
      </c>
      <c r="D234" s="316"/>
    </row>
    <row r="235" spans="1:4" s="105" customFormat="1" ht="29.25" customHeight="1" x14ac:dyDescent="0.25">
      <c r="A235" s="325" t="s">
        <v>1599</v>
      </c>
      <c r="B235" s="93" t="s">
        <v>299</v>
      </c>
      <c r="C235" s="329">
        <v>0</v>
      </c>
      <c r="D235" s="311"/>
    </row>
    <row r="236" spans="1:4" s="120" customFormat="1" ht="36.75" customHeight="1" x14ac:dyDescent="0.25">
      <c r="A236" s="323">
        <v>7.3</v>
      </c>
      <c r="B236" s="121" t="s">
        <v>300</v>
      </c>
      <c r="C236" s="324">
        <f>SUM(C237)</f>
        <v>0</v>
      </c>
      <c r="D236" s="316"/>
    </row>
    <row r="237" spans="1:4" s="105" customFormat="1" ht="25.5" customHeight="1" x14ac:dyDescent="0.25">
      <c r="A237" s="325" t="s">
        <v>1492</v>
      </c>
      <c r="B237" s="93" t="s">
        <v>1528</v>
      </c>
      <c r="C237" s="329">
        <v>0</v>
      </c>
      <c r="D237" s="311"/>
    </row>
    <row r="238" spans="1:4" s="122" customFormat="1" ht="38.25" customHeight="1" x14ac:dyDescent="0.25">
      <c r="A238" s="323">
        <v>7.4</v>
      </c>
      <c r="B238" s="121" t="s">
        <v>301</v>
      </c>
      <c r="C238" s="324">
        <f>SUM(C239)</f>
        <v>0</v>
      </c>
      <c r="D238" s="317"/>
    </row>
    <row r="239" spans="1:4" s="105" customFormat="1" ht="25.5" customHeight="1" x14ac:dyDescent="0.25">
      <c r="A239" s="325" t="s">
        <v>1555</v>
      </c>
      <c r="B239" s="93" t="s">
        <v>302</v>
      </c>
      <c r="C239" s="329">
        <v>0</v>
      </c>
      <c r="D239" s="311"/>
    </row>
    <row r="240" spans="1:4" s="114" customFormat="1" ht="65.25" customHeight="1" x14ac:dyDescent="0.25">
      <c r="A240" s="323">
        <v>7.9</v>
      </c>
      <c r="B240" s="121" t="s">
        <v>303</v>
      </c>
      <c r="C240" s="324">
        <f>SUM(C241:C242)</f>
        <v>0</v>
      </c>
      <c r="D240" s="313"/>
    </row>
    <row r="241" spans="1:4" s="105" customFormat="1" ht="39" customHeight="1" x14ac:dyDescent="0.25">
      <c r="A241" s="325" t="s">
        <v>1493</v>
      </c>
      <c r="B241" s="123" t="s">
        <v>304</v>
      </c>
      <c r="C241" s="329">
        <v>0</v>
      </c>
      <c r="D241" s="311"/>
    </row>
    <row r="242" spans="1:4" s="105" customFormat="1" ht="39" customHeight="1" x14ac:dyDescent="0.25">
      <c r="A242" s="325" t="s">
        <v>1494</v>
      </c>
      <c r="B242" s="123" t="s">
        <v>305</v>
      </c>
      <c r="C242" s="329">
        <v>0</v>
      </c>
      <c r="D242" s="311"/>
    </row>
    <row r="243" spans="1:4" s="114" customFormat="1" ht="25.5" customHeight="1" x14ac:dyDescent="0.25">
      <c r="A243" s="341">
        <v>8</v>
      </c>
      <c r="B243" s="344" t="s">
        <v>27</v>
      </c>
      <c r="C243" s="345">
        <f>C244+C248+C254</f>
        <v>258435005</v>
      </c>
      <c r="D243" s="313"/>
    </row>
    <row r="244" spans="1:4" s="114" customFormat="1" ht="25.5" customHeight="1" x14ac:dyDescent="0.25">
      <c r="A244" s="321">
        <v>8.1</v>
      </c>
      <c r="B244" s="113" t="s">
        <v>306</v>
      </c>
      <c r="C244" s="322">
        <f>C245</f>
        <v>187214860</v>
      </c>
      <c r="D244" s="313"/>
    </row>
    <row r="245" spans="1:4" s="114" customFormat="1" ht="25.5" customHeight="1" x14ac:dyDescent="0.25">
      <c r="A245" s="323" t="s">
        <v>1495</v>
      </c>
      <c r="B245" s="124" t="s">
        <v>28</v>
      </c>
      <c r="C245" s="324">
        <f>SUM(C246:C247)</f>
        <v>187214860</v>
      </c>
      <c r="D245" s="313"/>
    </row>
    <row r="246" spans="1:4" s="105" customFormat="1" ht="25.5" customHeight="1" x14ac:dyDescent="0.25">
      <c r="A246" s="325" t="s">
        <v>1496</v>
      </c>
      <c r="B246" s="118" t="s">
        <v>307</v>
      </c>
      <c r="C246" s="329">
        <v>169825291</v>
      </c>
      <c r="D246" s="311"/>
    </row>
    <row r="247" spans="1:4" s="105" customFormat="1" ht="25.5" customHeight="1" x14ac:dyDescent="0.25">
      <c r="A247" s="325" t="s">
        <v>1497</v>
      </c>
      <c r="B247" s="118" t="s">
        <v>308</v>
      </c>
      <c r="C247" s="329">
        <v>17389569</v>
      </c>
      <c r="D247" s="311"/>
    </row>
    <row r="248" spans="1:4" s="114" customFormat="1" ht="25.5" customHeight="1" x14ac:dyDescent="0.25">
      <c r="A248" s="321">
        <v>8.1999999999999993</v>
      </c>
      <c r="B248" s="113" t="s">
        <v>309</v>
      </c>
      <c r="C248" s="322">
        <f>C249</f>
        <v>70220145</v>
      </c>
      <c r="D248" s="313"/>
    </row>
    <row r="249" spans="1:4" s="114" customFormat="1" ht="25.5" customHeight="1" x14ac:dyDescent="0.25">
      <c r="A249" s="323" t="s">
        <v>1498</v>
      </c>
      <c r="B249" s="111" t="s">
        <v>310</v>
      </c>
      <c r="C249" s="324">
        <f>SUM(C250:C253)</f>
        <v>70220145</v>
      </c>
      <c r="D249" s="313"/>
    </row>
    <row r="250" spans="1:4" s="105" customFormat="1" ht="25.5" customHeight="1" x14ac:dyDescent="0.25">
      <c r="A250" s="325" t="s">
        <v>1499</v>
      </c>
      <c r="B250" s="118" t="s">
        <v>311</v>
      </c>
      <c r="C250" s="329">
        <v>7810165</v>
      </c>
      <c r="D250" s="311"/>
    </row>
    <row r="251" spans="1:4" s="105" customFormat="1" ht="25.5" customHeight="1" x14ac:dyDescent="0.25">
      <c r="A251" s="325" t="s">
        <v>1500</v>
      </c>
      <c r="B251" s="118" t="s">
        <v>312</v>
      </c>
      <c r="C251" s="329"/>
      <c r="D251" s="311"/>
    </row>
    <row r="252" spans="1:4" s="105" customFormat="1" ht="25.5" customHeight="1" x14ac:dyDescent="0.25">
      <c r="A252" s="325" t="s">
        <v>1501</v>
      </c>
      <c r="B252" s="118" t="s">
        <v>313</v>
      </c>
      <c r="C252" s="329">
        <v>62409980</v>
      </c>
      <c r="D252" s="311"/>
    </row>
    <row r="253" spans="1:4" s="105" customFormat="1" ht="25.5" customHeight="1" x14ac:dyDescent="0.25">
      <c r="A253" s="325" t="s">
        <v>1502</v>
      </c>
      <c r="B253" s="118" t="s">
        <v>314</v>
      </c>
      <c r="C253" s="329">
        <v>0</v>
      </c>
      <c r="D253" s="311"/>
    </row>
    <row r="254" spans="1:4" s="114" customFormat="1" ht="25.5" customHeight="1" x14ac:dyDescent="0.25">
      <c r="A254" s="321">
        <v>8.3000000000000007</v>
      </c>
      <c r="B254" s="113" t="s">
        <v>315</v>
      </c>
      <c r="C254" s="322">
        <f>C255</f>
        <v>1000000</v>
      </c>
      <c r="D254" s="313"/>
    </row>
    <row r="255" spans="1:4" s="114" customFormat="1" ht="25.5" customHeight="1" x14ac:dyDescent="0.25">
      <c r="A255" s="323" t="s">
        <v>1503</v>
      </c>
      <c r="B255" s="124" t="s">
        <v>30</v>
      </c>
      <c r="C255" s="324">
        <f>SUM(C256:C258)</f>
        <v>1000000</v>
      </c>
      <c r="D255" s="313"/>
    </row>
    <row r="256" spans="1:4" s="105" customFormat="1" ht="25.5" customHeight="1" x14ac:dyDescent="0.25">
      <c r="A256" s="325" t="s">
        <v>1504</v>
      </c>
      <c r="B256" s="118" t="s">
        <v>316</v>
      </c>
      <c r="C256" s="329">
        <v>1000000</v>
      </c>
      <c r="D256" s="311"/>
    </row>
    <row r="257" spans="1:4" s="105" customFormat="1" ht="25.5" customHeight="1" x14ac:dyDescent="0.25">
      <c r="A257" s="325" t="s">
        <v>1505</v>
      </c>
      <c r="B257" s="118" t="s">
        <v>317</v>
      </c>
      <c r="C257" s="329">
        <v>0</v>
      </c>
      <c r="D257" s="311"/>
    </row>
    <row r="258" spans="1:4" s="105" customFormat="1" ht="25.5" customHeight="1" x14ac:dyDescent="0.25">
      <c r="A258" s="325" t="s">
        <v>1506</v>
      </c>
      <c r="B258" s="118" t="s">
        <v>1313</v>
      </c>
      <c r="C258" s="329">
        <v>0</v>
      </c>
      <c r="D258" s="311"/>
    </row>
    <row r="259" spans="1:4" s="122" customFormat="1" ht="25.5" customHeight="1" x14ac:dyDescent="0.25">
      <c r="A259" s="341">
        <v>9</v>
      </c>
      <c r="B259" s="350" t="s">
        <v>318</v>
      </c>
      <c r="C259" s="345">
        <f>C260+C263+C264+C269+C273+C274</f>
        <v>0</v>
      </c>
      <c r="D259" s="317"/>
    </row>
    <row r="260" spans="1:4" s="122" customFormat="1" ht="33.75" customHeight="1" x14ac:dyDescent="0.25">
      <c r="A260" s="321">
        <v>9.1</v>
      </c>
      <c r="B260" s="113" t="s">
        <v>319</v>
      </c>
      <c r="C260" s="322">
        <f>C261</f>
        <v>0</v>
      </c>
      <c r="D260" s="317"/>
    </row>
    <row r="261" spans="1:4" s="114" customFormat="1" ht="25.5" customHeight="1" x14ac:dyDescent="0.25">
      <c r="A261" s="323" t="s">
        <v>1507</v>
      </c>
      <c r="B261" s="124" t="s">
        <v>320</v>
      </c>
      <c r="C261" s="324">
        <f>SUM(C262)</f>
        <v>0</v>
      </c>
      <c r="D261" s="313"/>
    </row>
    <row r="262" spans="1:4" s="105" customFormat="1" ht="25.5" customHeight="1" x14ac:dyDescent="0.25">
      <c r="A262" s="325" t="s">
        <v>1508</v>
      </c>
      <c r="B262" s="118" t="s">
        <v>320</v>
      </c>
      <c r="C262" s="329">
        <v>0</v>
      </c>
      <c r="D262" s="311"/>
    </row>
    <row r="263" spans="1:4" s="122" customFormat="1" ht="25.5" customHeight="1" x14ac:dyDescent="0.25">
      <c r="A263" s="321">
        <v>9.1999999999999993</v>
      </c>
      <c r="B263" s="113" t="s">
        <v>321</v>
      </c>
      <c r="C263" s="322">
        <v>0</v>
      </c>
      <c r="D263" s="317"/>
    </row>
    <row r="264" spans="1:4" s="122" customFormat="1" ht="25.5" customHeight="1" x14ac:dyDescent="0.25">
      <c r="A264" s="321">
        <v>9.3000000000000007</v>
      </c>
      <c r="B264" s="113" t="s">
        <v>322</v>
      </c>
      <c r="C264" s="322">
        <f>C265+C267</f>
        <v>0</v>
      </c>
      <c r="D264" s="317"/>
    </row>
    <row r="265" spans="1:4" s="114" customFormat="1" ht="25.5" customHeight="1" x14ac:dyDescent="0.25">
      <c r="A265" s="323" t="s">
        <v>1509</v>
      </c>
      <c r="B265" s="124" t="s">
        <v>323</v>
      </c>
      <c r="C265" s="324">
        <f>SUM(C266)</f>
        <v>0</v>
      </c>
      <c r="D265" s="313"/>
    </row>
    <row r="266" spans="1:4" s="105" customFormat="1" ht="25.5" customHeight="1" x14ac:dyDescent="0.25">
      <c r="A266" s="325" t="s">
        <v>1510</v>
      </c>
      <c r="B266" s="118" t="s">
        <v>323</v>
      </c>
      <c r="C266" s="329">
        <v>0</v>
      </c>
      <c r="D266" s="311"/>
    </row>
    <row r="267" spans="1:4" s="114" customFormat="1" ht="25.5" customHeight="1" x14ac:dyDescent="0.25">
      <c r="A267" s="323" t="s">
        <v>1511</v>
      </c>
      <c r="B267" s="124" t="s">
        <v>324</v>
      </c>
      <c r="C267" s="331">
        <f>SUM(C268)</f>
        <v>0</v>
      </c>
      <c r="D267" s="313"/>
    </row>
    <row r="268" spans="1:4" s="105" customFormat="1" ht="25.5" customHeight="1" x14ac:dyDescent="0.25">
      <c r="A268" s="325" t="s">
        <v>1512</v>
      </c>
      <c r="B268" s="118" t="s">
        <v>324</v>
      </c>
      <c r="C268" s="329">
        <v>0</v>
      </c>
      <c r="D268" s="311"/>
    </row>
    <row r="269" spans="1:4" s="122" customFormat="1" ht="25.5" customHeight="1" x14ac:dyDescent="0.25">
      <c r="A269" s="321">
        <v>9.4</v>
      </c>
      <c r="B269" s="113" t="s">
        <v>325</v>
      </c>
      <c r="C269" s="322">
        <f>C270</f>
        <v>0</v>
      </c>
      <c r="D269" s="317"/>
    </row>
    <row r="270" spans="1:4" s="114" customFormat="1" ht="25.5" customHeight="1" x14ac:dyDescent="0.25">
      <c r="A270" s="323" t="s">
        <v>1513</v>
      </c>
      <c r="B270" s="111" t="s">
        <v>82</v>
      </c>
      <c r="C270" s="324">
        <f>SUM(C271:C272)</f>
        <v>0</v>
      </c>
      <c r="D270" s="313"/>
    </row>
    <row r="271" spans="1:4" s="105" customFormat="1" ht="25.5" customHeight="1" x14ac:dyDescent="0.25">
      <c r="A271" s="325" t="s">
        <v>1514</v>
      </c>
      <c r="B271" s="118" t="s">
        <v>326</v>
      </c>
      <c r="C271" s="329">
        <v>0</v>
      </c>
      <c r="D271" s="311"/>
    </row>
    <row r="272" spans="1:4" s="105" customFormat="1" ht="25.5" customHeight="1" x14ac:dyDescent="0.25">
      <c r="A272" s="325" t="s">
        <v>1515</v>
      </c>
      <c r="B272" s="118" t="s">
        <v>327</v>
      </c>
      <c r="C272" s="329">
        <v>0</v>
      </c>
      <c r="D272" s="311"/>
    </row>
    <row r="273" spans="1:4" s="122" customFormat="1" ht="25.5" customHeight="1" x14ac:dyDescent="0.25">
      <c r="A273" s="321">
        <v>9.5</v>
      </c>
      <c r="B273" s="113" t="s">
        <v>328</v>
      </c>
      <c r="C273" s="322">
        <v>0</v>
      </c>
      <c r="D273" s="317"/>
    </row>
    <row r="274" spans="1:4" s="122" customFormat="1" ht="38.25" customHeight="1" x14ac:dyDescent="0.25">
      <c r="A274" s="321">
        <v>9.6</v>
      </c>
      <c r="B274" s="113" t="s">
        <v>329</v>
      </c>
      <c r="C274" s="322">
        <f>C275</f>
        <v>0</v>
      </c>
      <c r="D274" s="317"/>
    </row>
    <row r="275" spans="1:4" s="122" customFormat="1" ht="25.5" customHeight="1" x14ac:dyDescent="0.25">
      <c r="A275" s="323" t="s">
        <v>1516</v>
      </c>
      <c r="B275" s="124" t="s">
        <v>330</v>
      </c>
      <c r="C275" s="334">
        <f>SUM(C276:C278)</f>
        <v>0</v>
      </c>
      <c r="D275" s="317"/>
    </row>
    <row r="276" spans="1:4" s="125" customFormat="1" ht="25.5" customHeight="1" x14ac:dyDescent="0.25">
      <c r="A276" s="325" t="s">
        <v>1517</v>
      </c>
      <c r="B276" s="118" t="s">
        <v>331</v>
      </c>
      <c r="C276" s="329">
        <v>0</v>
      </c>
      <c r="D276" s="318"/>
    </row>
    <row r="277" spans="1:4" s="125" customFormat="1" ht="25.5" customHeight="1" x14ac:dyDescent="0.25">
      <c r="A277" s="325" t="s">
        <v>1518</v>
      </c>
      <c r="B277" s="118" t="s">
        <v>332</v>
      </c>
      <c r="C277" s="329">
        <v>0</v>
      </c>
      <c r="D277" s="318"/>
    </row>
    <row r="278" spans="1:4" s="125" customFormat="1" ht="25.5" customHeight="1" x14ac:dyDescent="0.25">
      <c r="A278" s="325" t="s">
        <v>1519</v>
      </c>
      <c r="B278" s="118" t="s">
        <v>179</v>
      </c>
      <c r="C278" s="329">
        <v>0</v>
      </c>
      <c r="D278" s="318"/>
    </row>
    <row r="279" spans="1:4" s="122" customFormat="1" ht="25.5" customHeight="1" x14ac:dyDescent="0.25">
      <c r="A279" s="341">
        <v>10</v>
      </c>
      <c r="B279" s="344" t="s">
        <v>333</v>
      </c>
      <c r="C279" s="345">
        <f>C280+C283+C285</f>
        <v>0</v>
      </c>
      <c r="D279" s="317"/>
    </row>
    <row r="280" spans="1:4" s="122" customFormat="1" ht="25.5" customHeight="1" x14ac:dyDescent="0.25">
      <c r="A280" s="323">
        <v>10.1</v>
      </c>
      <c r="B280" s="111" t="s">
        <v>334</v>
      </c>
      <c r="C280" s="324">
        <f>SUM(C281:C282)</f>
        <v>0</v>
      </c>
      <c r="D280" s="317"/>
    </row>
    <row r="281" spans="1:4" s="126" customFormat="1" ht="25.5" customHeight="1" x14ac:dyDescent="0.25">
      <c r="A281" s="325" t="s">
        <v>1520</v>
      </c>
      <c r="B281" s="118" t="s">
        <v>334</v>
      </c>
      <c r="C281" s="329">
        <v>0</v>
      </c>
      <c r="D281" s="319"/>
    </row>
    <row r="282" spans="1:4" s="126" customFormat="1" ht="25.5" customHeight="1" x14ac:dyDescent="0.25">
      <c r="A282" s="325" t="s">
        <v>1521</v>
      </c>
      <c r="B282" s="118" t="s">
        <v>335</v>
      </c>
      <c r="C282" s="329">
        <v>0</v>
      </c>
      <c r="D282" s="319"/>
    </row>
    <row r="283" spans="1:4" s="122" customFormat="1" ht="25.5" customHeight="1" x14ac:dyDescent="0.25">
      <c r="A283" s="323">
        <v>10.199999999999999</v>
      </c>
      <c r="B283" s="111" t="s">
        <v>336</v>
      </c>
      <c r="C283" s="324">
        <f>SUM(C284)</f>
        <v>0</v>
      </c>
      <c r="D283" s="317"/>
    </row>
    <row r="284" spans="1:4" s="126" customFormat="1" ht="25.5" customHeight="1" x14ac:dyDescent="0.25">
      <c r="A284" s="325" t="s">
        <v>1522</v>
      </c>
      <c r="B284" s="118" t="s">
        <v>336</v>
      </c>
      <c r="C284" s="329">
        <v>0</v>
      </c>
      <c r="D284" s="319"/>
    </row>
    <row r="285" spans="1:4" s="122" customFormat="1" ht="25.5" customHeight="1" x14ac:dyDescent="0.25">
      <c r="A285" s="323">
        <v>10.3</v>
      </c>
      <c r="B285" s="111" t="s">
        <v>337</v>
      </c>
      <c r="C285" s="324">
        <f>SUM(C286)</f>
        <v>0</v>
      </c>
      <c r="D285" s="317"/>
    </row>
    <row r="286" spans="1:4" s="126" customFormat="1" ht="25.5" customHeight="1" x14ac:dyDescent="0.25">
      <c r="A286" s="325" t="s">
        <v>1523</v>
      </c>
      <c r="B286" s="118" t="s">
        <v>337</v>
      </c>
      <c r="C286" s="329">
        <v>0</v>
      </c>
      <c r="D286" s="319"/>
    </row>
    <row r="287" spans="1:4" s="122" customFormat="1" ht="25.5" customHeight="1" x14ac:dyDescent="0.25">
      <c r="A287" s="341">
        <v>11</v>
      </c>
      <c r="B287" s="344" t="s">
        <v>32</v>
      </c>
      <c r="C287" s="345">
        <f>C288</f>
        <v>0</v>
      </c>
      <c r="D287" s="317"/>
    </row>
    <row r="288" spans="1:4" s="122" customFormat="1" ht="25.5" customHeight="1" x14ac:dyDescent="0.25">
      <c r="A288" s="321">
        <v>11.1</v>
      </c>
      <c r="B288" s="113" t="s">
        <v>338</v>
      </c>
      <c r="C288" s="322">
        <f>C289</f>
        <v>0</v>
      </c>
      <c r="D288" s="317"/>
    </row>
    <row r="289" spans="1:4" s="114" customFormat="1" ht="25.5" customHeight="1" x14ac:dyDescent="0.25">
      <c r="A289" s="323" t="s">
        <v>1524</v>
      </c>
      <c r="B289" s="111" t="s">
        <v>339</v>
      </c>
      <c r="C289" s="324">
        <f>SUM(C290:C292)</f>
        <v>0</v>
      </c>
      <c r="D289" s="313"/>
    </row>
    <row r="290" spans="1:4" s="105" customFormat="1" ht="25.5" customHeight="1" x14ac:dyDescent="0.25">
      <c r="A290" s="325" t="s">
        <v>1525</v>
      </c>
      <c r="B290" s="118" t="s">
        <v>340</v>
      </c>
      <c r="C290" s="329">
        <v>0</v>
      </c>
      <c r="D290" s="311"/>
    </row>
    <row r="291" spans="1:4" s="105" customFormat="1" ht="25.5" customHeight="1" x14ac:dyDescent="0.25">
      <c r="A291" s="325" t="s">
        <v>1526</v>
      </c>
      <c r="B291" s="118" t="s">
        <v>341</v>
      </c>
      <c r="C291" s="329">
        <v>0</v>
      </c>
      <c r="D291" s="311"/>
    </row>
    <row r="292" spans="1:4" s="105" customFormat="1" ht="25.5" customHeight="1" x14ac:dyDescent="0.25">
      <c r="A292" s="325" t="s">
        <v>1527</v>
      </c>
      <c r="B292" s="118" t="s">
        <v>342</v>
      </c>
      <c r="C292" s="329">
        <v>0</v>
      </c>
      <c r="D292" s="311"/>
    </row>
    <row r="293" spans="1:4" s="122" customFormat="1" ht="25.5" customHeight="1" x14ac:dyDescent="0.25">
      <c r="A293" s="341">
        <v>12</v>
      </c>
      <c r="B293" s="344" t="s">
        <v>343</v>
      </c>
      <c r="C293" s="345">
        <v>0</v>
      </c>
      <c r="D293" s="317"/>
    </row>
    <row r="294" spans="1:4" s="356" customFormat="1" ht="3.75" customHeight="1" x14ac:dyDescent="0.25">
      <c r="A294" s="352"/>
      <c r="B294" s="353"/>
      <c r="C294" s="354"/>
      <c r="D294" s="355"/>
    </row>
    <row r="295" spans="1:4" s="127" customFormat="1" ht="26.25" customHeight="1" x14ac:dyDescent="0.25">
      <c r="A295" s="633" t="s">
        <v>344</v>
      </c>
      <c r="B295" s="634"/>
      <c r="C295" s="351">
        <f>C6+C48+C54+C58+C180+C209+C232+C243+C259+C279+C287+C293</f>
        <v>370158133</v>
      </c>
      <c r="D295" s="320"/>
    </row>
    <row r="296" spans="1:4" s="99" customFormat="1" ht="36.75" hidden="1" customHeight="1" x14ac:dyDescent="0.25">
      <c r="A296" s="96"/>
      <c r="B296" s="97"/>
      <c r="C296" s="9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pageSetUpPr fitToPage="1"/>
  </sheetPr>
  <dimension ref="A1:AB521"/>
  <sheetViews>
    <sheetView topLeftCell="C1" zoomScalePageLayoutView="90" workbookViewId="0">
      <selection activeCell="N10" sqref="N10"/>
    </sheetView>
  </sheetViews>
  <sheetFormatPr baseColWidth="10" defaultColWidth="0" defaultRowHeight="0" customHeight="1" zeroHeight="1" x14ac:dyDescent="0.25"/>
  <cols>
    <col min="1" max="1" width="8.42578125" style="80" customWidth="1"/>
    <col min="2" max="2" width="55.140625" style="81" customWidth="1"/>
    <col min="3" max="4" width="17.7109375" style="82" customWidth="1"/>
    <col min="5" max="5" width="20.5703125" style="82" customWidth="1"/>
    <col min="6" max="6" width="19.140625" style="82" customWidth="1"/>
    <col min="7" max="7" width="18.7109375" style="82" customWidth="1"/>
    <col min="8" max="8" width="17.7109375" style="82" customWidth="1"/>
    <col min="9" max="9" width="18.7109375" style="82" customWidth="1"/>
    <col min="10" max="10" width="17.7109375" style="82" customWidth="1"/>
    <col min="11" max="11" width="20.140625" style="82" customWidth="1"/>
    <col min="12" max="13" width="17.7109375" style="82" customWidth="1"/>
    <col min="14" max="14" width="0.28515625" style="34" customWidth="1"/>
    <col min="15" max="15" width="11.42578125" style="34" hidden="1" customWidth="1"/>
    <col min="16" max="28" width="0" style="34" hidden="1" customWidth="1"/>
    <col min="29" max="16384" width="11.42578125" style="34" hidden="1"/>
  </cols>
  <sheetData>
    <row r="1" spans="1:15" customFormat="1" ht="33" customHeight="1" x14ac:dyDescent="0.25">
      <c r="A1" s="648" t="s">
        <v>1728</v>
      </c>
      <c r="B1" s="649"/>
      <c r="C1" s="649"/>
      <c r="D1" s="649"/>
      <c r="E1" s="649"/>
      <c r="F1" s="649"/>
      <c r="G1" s="649"/>
      <c r="H1" s="649"/>
      <c r="I1" s="649"/>
      <c r="J1" s="649"/>
      <c r="K1" s="649"/>
      <c r="L1" s="649"/>
      <c r="M1" s="649"/>
      <c r="N1" s="650"/>
    </row>
    <row r="2" spans="1:15" customFormat="1" ht="16.5" customHeight="1" x14ac:dyDescent="0.35">
      <c r="A2" s="651" t="str">
        <f>'Objetivos PMD'!$B$3</f>
        <v>Municipio:  Municipio de Zapotlán el Grande, Jalisco.</v>
      </c>
      <c r="B2" s="652"/>
      <c r="C2" s="652"/>
      <c r="D2" s="652"/>
      <c r="E2" s="652"/>
      <c r="F2" s="652"/>
      <c r="G2" s="652"/>
      <c r="H2" s="652"/>
      <c r="I2" s="652"/>
      <c r="J2" s="652"/>
      <c r="K2" s="652"/>
      <c r="L2" s="652"/>
      <c r="M2" s="652"/>
      <c r="N2" s="653"/>
    </row>
    <row r="3" spans="1:15" s="70" customFormat="1" ht="21" customHeight="1" x14ac:dyDescent="0.25">
      <c r="A3" s="657" t="s">
        <v>754</v>
      </c>
      <c r="B3" s="659" t="s">
        <v>5</v>
      </c>
      <c r="C3" s="646" t="s">
        <v>1314</v>
      </c>
      <c r="D3" s="646" t="s">
        <v>41</v>
      </c>
      <c r="E3" s="661" t="s">
        <v>755</v>
      </c>
      <c r="F3" s="662"/>
      <c r="G3" s="662"/>
      <c r="H3" s="663"/>
      <c r="I3" s="661" t="s">
        <v>43</v>
      </c>
      <c r="J3" s="664"/>
      <c r="K3" s="654" t="s">
        <v>40</v>
      </c>
      <c r="L3" s="654" t="s">
        <v>1047</v>
      </c>
      <c r="M3" s="656" t="s">
        <v>757</v>
      </c>
      <c r="N3" s="363"/>
    </row>
    <row r="4" spans="1:15" s="70" customFormat="1" ht="49.5" customHeight="1" x14ac:dyDescent="0.25">
      <c r="A4" s="658"/>
      <c r="B4" s="660"/>
      <c r="C4" s="647"/>
      <c r="D4" s="647"/>
      <c r="E4" s="364" t="s">
        <v>1588</v>
      </c>
      <c r="F4" s="365" t="s">
        <v>1589</v>
      </c>
      <c r="G4" s="365" t="s">
        <v>758</v>
      </c>
      <c r="H4" s="366" t="s">
        <v>315</v>
      </c>
      <c r="I4" s="367" t="s">
        <v>1046</v>
      </c>
      <c r="J4" s="367" t="s">
        <v>315</v>
      </c>
      <c r="K4" s="665"/>
      <c r="L4" s="655"/>
      <c r="M4" s="656"/>
      <c r="N4" s="363"/>
    </row>
    <row r="5" spans="1:15" s="362" customFormat="1" ht="3.75" customHeight="1" x14ac:dyDescent="0.25">
      <c r="A5" s="357"/>
      <c r="B5" s="358"/>
      <c r="C5" s="359"/>
      <c r="D5" s="359"/>
      <c r="E5" s="358"/>
      <c r="F5" s="358"/>
      <c r="G5" s="358"/>
      <c r="H5" s="358"/>
      <c r="I5" s="360"/>
      <c r="J5" s="360"/>
      <c r="K5" s="360"/>
      <c r="L5" s="360"/>
      <c r="M5" s="360"/>
      <c r="N5" s="361"/>
    </row>
    <row r="6" spans="1:15" s="69" customFormat="1" ht="25.5" customHeight="1" x14ac:dyDescent="0.25">
      <c r="A6" s="370">
        <v>1000</v>
      </c>
      <c r="B6" s="371" t="s">
        <v>46</v>
      </c>
      <c r="C6" s="369">
        <f t="shared" ref="C6:N6" si="0">C7+C12+C17+C26+C31+C38+C40</f>
        <v>196666692.35000002</v>
      </c>
      <c r="D6" s="369">
        <f>D7+D12+D17+D26+D31+D38+D40</f>
        <v>0</v>
      </c>
      <c r="E6" s="369">
        <f t="shared" si="0"/>
        <v>0</v>
      </c>
      <c r="F6" s="369">
        <f t="shared" si="0"/>
        <v>16787961</v>
      </c>
      <c r="G6" s="369">
        <f t="shared" si="0"/>
        <v>0</v>
      </c>
      <c r="H6" s="369">
        <f t="shared" si="0"/>
        <v>0</v>
      </c>
      <c r="I6" s="369">
        <f t="shared" si="0"/>
        <v>0</v>
      </c>
      <c r="J6" s="369">
        <f t="shared" si="0"/>
        <v>0</v>
      </c>
      <c r="K6" s="369">
        <f t="shared" si="0"/>
        <v>0</v>
      </c>
      <c r="L6" s="369">
        <f t="shared" si="0"/>
        <v>0</v>
      </c>
      <c r="M6" s="369">
        <f>SUM(C6:L6)</f>
        <v>213454653.35000002</v>
      </c>
      <c r="N6" s="368">
        <f t="shared" si="0"/>
        <v>0</v>
      </c>
    </row>
    <row r="7" spans="1:15" customFormat="1" ht="25.5" customHeight="1" x14ac:dyDescent="0.25">
      <c r="A7" s="134">
        <v>1100</v>
      </c>
      <c r="B7" s="135" t="s">
        <v>346</v>
      </c>
      <c r="C7" s="128">
        <f>SUM(C8:C11)</f>
        <v>93669794</v>
      </c>
      <c r="D7" s="128">
        <f>SUM(D8:D11)</f>
        <v>0</v>
      </c>
      <c r="E7" s="128">
        <f t="shared" ref="E7:L7" si="1">SUM(E8:E11)</f>
        <v>0</v>
      </c>
      <c r="F7" s="128">
        <f t="shared" si="1"/>
        <v>16787961</v>
      </c>
      <c r="G7" s="128">
        <f t="shared" si="1"/>
        <v>0</v>
      </c>
      <c r="H7" s="128">
        <f t="shared" si="1"/>
        <v>0</v>
      </c>
      <c r="I7" s="128">
        <f t="shared" si="1"/>
        <v>0</v>
      </c>
      <c r="J7" s="128">
        <f t="shared" si="1"/>
        <v>0</v>
      </c>
      <c r="K7" s="128">
        <f t="shared" si="1"/>
        <v>0</v>
      </c>
      <c r="L7" s="128">
        <f t="shared" si="1"/>
        <v>0</v>
      </c>
      <c r="M7" s="128">
        <f t="shared" ref="M7:M70" si="2">SUM(C7:L7)</f>
        <v>110457755</v>
      </c>
      <c r="N7" s="140"/>
      <c r="O7">
        <v>1</v>
      </c>
    </row>
    <row r="8" spans="1:15" customFormat="1" ht="25.5" customHeight="1" x14ac:dyDescent="0.25">
      <c r="A8" s="141">
        <v>111</v>
      </c>
      <c r="B8" s="136" t="s">
        <v>347</v>
      </c>
      <c r="C8" s="131">
        <v>7579152</v>
      </c>
      <c r="D8" s="131">
        <v>0</v>
      </c>
      <c r="E8" s="131"/>
      <c r="F8" s="131">
        <v>0</v>
      </c>
      <c r="G8" s="131">
        <v>0</v>
      </c>
      <c r="H8" s="131">
        <v>0</v>
      </c>
      <c r="I8" s="131">
        <v>0</v>
      </c>
      <c r="J8" s="131">
        <v>0</v>
      </c>
      <c r="K8" s="131">
        <v>0</v>
      </c>
      <c r="L8" s="131">
        <v>0</v>
      </c>
      <c r="M8" s="129">
        <f t="shared" si="2"/>
        <v>7579152</v>
      </c>
      <c r="N8" s="142"/>
      <c r="O8">
        <v>2</v>
      </c>
    </row>
    <row r="9" spans="1:15" customFormat="1" ht="25.5" customHeight="1" x14ac:dyDescent="0.25">
      <c r="A9" s="141">
        <v>112</v>
      </c>
      <c r="B9" s="137" t="s">
        <v>348</v>
      </c>
      <c r="C9" s="131"/>
      <c r="D9" s="131">
        <v>0</v>
      </c>
      <c r="E9" s="131">
        <v>0</v>
      </c>
      <c r="F9" s="131">
        <v>0</v>
      </c>
      <c r="G9" s="131">
        <v>0</v>
      </c>
      <c r="H9" s="131">
        <v>0</v>
      </c>
      <c r="I9" s="131">
        <v>0</v>
      </c>
      <c r="J9" s="131">
        <v>0</v>
      </c>
      <c r="K9" s="131">
        <v>0</v>
      </c>
      <c r="L9" s="131">
        <v>0</v>
      </c>
      <c r="M9" s="129">
        <f t="shared" si="2"/>
        <v>0</v>
      </c>
      <c r="N9" s="142"/>
      <c r="O9">
        <v>3</v>
      </c>
    </row>
    <row r="10" spans="1:15" customFormat="1" ht="25.5" customHeight="1" x14ac:dyDescent="0.25">
      <c r="A10" s="141">
        <v>113</v>
      </c>
      <c r="B10" s="137" t="s">
        <v>349</v>
      </c>
      <c r="C10" s="131">
        <f>102878603-16787961</f>
        <v>86090642</v>
      </c>
      <c r="D10" s="131">
        <v>0</v>
      </c>
      <c r="E10" s="131">
        <v>0</v>
      </c>
      <c r="F10" s="131">
        <v>16787961</v>
      </c>
      <c r="G10" s="131">
        <v>0</v>
      </c>
      <c r="H10" s="131">
        <v>0</v>
      </c>
      <c r="I10" s="131">
        <v>0</v>
      </c>
      <c r="J10" s="131">
        <v>0</v>
      </c>
      <c r="K10" s="131">
        <v>0</v>
      </c>
      <c r="L10" s="131">
        <v>0</v>
      </c>
      <c r="M10" s="129">
        <f t="shared" si="2"/>
        <v>102878603</v>
      </c>
      <c r="N10" s="140"/>
    </row>
    <row r="11" spans="1:15" customFormat="1" ht="25.5" customHeight="1" x14ac:dyDescent="0.25">
      <c r="A11" s="141">
        <v>114</v>
      </c>
      <c r="B11" s="137" t="s">
        <v>350</v>
      </c>
      <c r="C11" s="131">
        <v>0</v>
      </c>
      <c r="D11" s="131">
        <v>0</v>
      </c>
      <c r="E11" s="131">
        <v>0</v>
      </c>
      <c r="F11" s="131">
        <v>0</v>
      </c>
      <c r="G11" s="131">
        <v>0</v>
      </c>
      <c r="H11" s="131">
        <v>0</v>
      </c>
      <c r="I11" s="131">
        <v>0</v>
      </c>
      <c r="J11" s="131">
        <v>0</v>
      </c>
      <c r="K11" s="131">
        <v>0</v>
      </c>
      <c r="L11" s="131">
        <v>0</v>
      </c>
      <c r="M11" s="129">
        <f t="shared" si="2"/>
        <v>0</v>
      </c>
      <c r="N11" s="140"/>
      <c r="O11">
        <v>101</v>
      </c>
    </row>
    <row r="12" spans="1:15" customFormat="1" ht="25.5" customHeight="1" x14ac:dyDescent="0.25">
      <c r="A12" s="134">
        <v>1200</v>
      </c>
      <c r="B12" s="135" t="s">
        <v>351</v>
      </c>
      <c r="C12" s="128">
        <f t="shared" ref="C12:L12" si="3">SUM(C13:C16)</f>
        <v>25419279</v>
      </c>
      <c r="D12" s="128">
        <f>SUM(D13:D16)</f>
        <v>0</v>
      </c>
      <c r="E12" s="128">
        <f t="shared" si="3"/>
        <v>0</v>
      </c>
      <c r="F12" s="128">
        <f t="shared" si="3"/>
        <v>0</v>
      </c>
      <c r="G12" s="128">
        <f t="shared" si="3"/>
        <v>0</v>
      </c>
      <c r="H12" s="128">
        <f t="shared" si="3"/>
        <v>0</v>
      </c>
      <c r="I12" s="128">
        <f t="shared" si="3"/>
        <v>0</v>
      </c>
      <c r="J12" s="128">
        <f t="shared" si="3"/>
        <v>0</v>
      </c>
      <c r="K12" s="128">
        <f t="shared" si="3"/>
        <v>0</v>
      </c>
      <c r="L12" s="128">
        <f t="shared" si="3"/>
        <v>0</v>
      </c>
      <c r="M12" s="128">
        <f t="shared" si="2"/>
        <v>25419279</v>
      </c>
      <c r="N12" s="143"/>
      <c r="O12">
        <v>102</v>
      </c>
    </row>
    <row r="13" spans="1:15" customFormat="1" ht="25.5" customHeight="1" x14ac:dyDescent="0.25">
      <c r="A13" s="141">
        <v>121</v>
      </c>
      <c r="B13" s="137" t="s">
        <v>352</v>
      </c>
      <c r="C13" s="131">
        <v>0</v>
      </c>
      <c r="D13" s="131">
        <v>0</v>
      </c>
      <c r="E13" s="131">
        <v>0</v>
      </c>
      <c r="F13" s="131">
        <v>0</v>
      </c>
      <c r="G13" s="131">
        <v>0</v>
      </c>
      <c r="H13" s="131">
        <v>0</v>
      </c>
      <c r="I13" s="131">
        <v>0</v>
      </c>
      <c r="J13" s="131">
        <v>0</v>
      </c>
      <c r="K13" s="131">
        <v>0</v>
      </c>
      <c r="L13" s="131">
        <v>0</v>
      </c>
      <c r="M13" s="129">
        <f t="shared" si="2"/>
        <v>0</v>
      </c>
      <c r="N13" s="140"/>
      <c r="O13">
        <v>103</v>
      </c>
    </row>
    <row r="14" spans="1:15" customFormat="1" ht="25.5" customHeight="1" x14ac:dyDescent="0.25">
      <c r="A14" s="141">
        <v>122</v>
      </c>
      <c r="B14" s="137" t="s">
        <v>353</v>
      </c>
      <c r="C14" s="131">
        <v>25419279</v>
      </c>
      <c r="D14" s="131">
        <v>0</v>
      </c>
      <c r="E14" s="131">
        <v>0</v>
      </c>
      <c r="F14" s="131">
        <v>0</v>
      </c>
      <c r="G14" s="131">
        <v>0</v>
      </c>
      <c r="H14" s="131">
        <v>0</v>
      </c>
      <c r="I14" s="131">
        <v>0</v>
      </c>
      <c r="J14" s="131">
        <v>0</v>
      </c>
      <c r="K14" s="131">
        <v>0</v>
      </c>
      <c r="L14" s="131">
        <v>0</v>
      </c>
      <c r="M14" s="129">
        <f t="shared" si="2"/>
        <v>25419279</v>
      </c>
      <c r="N14" s="140"/>
      <c r="O14">
        <v>104</v>
      </c>
    </row>
    <row r="15" spans="1:15" customFormat="1" ht="25.5" customHeight="1" x14ac:dyDescent="0.25">
      <c r="A15" s="141">
        <v>123</v>
      </c>
      <c r="B15" s="137" t="s">
        <v>354</v>
      </c>
      <c r="C15" s="131">
        <v>0</v>
      </c>
      <c r="D15" s="131">
        <v>0</v>
      </c>
      <c r="E15" s="131">
        <v>0</v>
      </c>
      <c r="F15" s="131">
        <v>0</v>
      </c>
      <c r="G15" s="131">
        <v>0</v>
      </c>
      <c r="H15" s="131">
        <v>0</v>
      </c>
      <c r="I15" s="131">
        <v>0</v>
      </c>
      <c r="J15" s="131">
        <v>0</v>
      </c>
      <c r="K15" s="131">
        <v>0</v>
      </c>
      <c r="L15" s="131">
        <v>0</v>
      </c>
      <c r="M15" s="129">
        <f t="shared" si="2"/>
        <v>0</v>
      </c>
      <c r="N15" s="140"/>
      <c r="O15">
        <v>105</v>
      </c>
    </row>
    <row r="16" spans="1:15" customFormat="1" ht="39" customHeight="1" x14ac:dyDescent="0.25">
      <c r="A16" s="141">
        <v>124</v>
      </c>
      <c r="B16" s="137" t="s">
        <v>355</v>
      </c>
      <c r="C16" s="131">
        <v>0</v>
      </c>
      <c r="D16" s="131">
        <v>0</v>
      </c>
      <c r="E16" s="131">
        <v>0</v>
      </c>
      <c r="F16" s="131">
        <v>0</v>
      </c>
      <c r="G16" s="131">
        <v>0</v>
      </c>
      <c r="H16" s="131">
        <v>0</v>
      </c>
      <c r="I16" s="131">
        <v>0</v>
      </c>
      <c r="J16" s="131">
        <v>0</v>
      </c>
      <c r="K16" s="131">
        <v>0</v>
      </c>
      <c r="L16" s="131">
        <v>0</v>
      </c>
      <c r="M16" s="129">
        <f t="shared" si="2"/>
        <v>0</v>
      </c>
      <c r="N16" s="140"/>
      <c r="O16">
        <v>106</v>
      </c>
    </row>
    <row r="17" spans="1:15" customFormat="1" ht="25.5" customHeight="1" x14ac:dyDescent="0.25">
      <c r="A17" s="134">
        <v>1300</v>
      </c>
      <c r="B17" s="135" t="s">
        <v>356</v>
      </c>
      <c r="C17" s="128">
        <f>SUM(C18:C25)</f>
        <v>21776976.300000001</v>
      </c>
      <c r="D17" s="128">
        <f>SUM(D18:D25)</f>
        <v>0</v>
      </c>
      <c r="E17" s="128">
        <f t="shared" ref="E17:N17" si="4">SUM(E18:E25)</f>
        <v>0</v>
      </c>
      <c r="F17" s="128">
        <f t="shared" si="4"/>
        <v>0</v>
      </c>
      <c r="G17" s="128">
        <f t="shared" si="4"/>
        <v>0</v>
      </c>
      <c r="H17" s="128">
        <f t="shared" si="4"/>
        <v>0</v>
      </c>
      <c r="I17" s="128">
        <f t="shared" si="4"/>
        <v>0</v>
      </c>
      <c r="J17" s="128">
        <f t="shared" si="4"/>
        <v>0</v>
      </c>
      <c r="K17" s="128">
        <f t="shared" si="4"/>
        <v>0</v>
      </c>
      <c r="L17" s="128">
        <f t="shared" si="4"/>
        <v>0</v>
      </c>
      <c r="M17" s="128">
        <f t="shared" si="2"/>
        <v>21776976.300000001</v>
      </c>
      <c r="N17" s="144">
        <f t="shared" si="4"/>
        <v>0</v>
      </c>
      <c r="O17">
        <v>199</v>
      </c>
    </row>
    <row r="18" spans="1:15" customFormat="1" ht="25.5" customHeight="1" x14ac:dyDescent="0.25">
      <c r="A18" s="141">
        <v>131</v>
      </c>
      <c r="B18" s="137" t="s">
        <v>357</v>
      </c>
      <c r="C18" s="131">
        <v>0</v>
      </c>
      <c r="D18" s="131">
        <v>0</v>
      </c>
      <c r="E18" s="131">
        <v>0</v>
      </c>
      <c r="F18" s="131">
        <v>0</v>
      </c>
      <c r="G18" s="131">
        <v>0</v>
      </c>
      <c r="H18" s="131">
        <v>0</v>
      </c>
      <c r="I18" s="131">
        <v>0</v>
      </c>
      <c r="J18" s="131">
        <v>0</v>
      </c>
      <c r="K18" s="131">
        <v>0</v>
      </c>
      <c r="L18" s="131">
        <v>0</v>
      </c>
      <c r="M18" s="129">
        <f t="shared" si="2"/>
        <v>0</v>
      </c>
      <c r="N18" s="140"/>
    </row>
    <row r="19" spans="1:15" customFormat="1" ht="25.5" customHeight="1" x14ac:dyDescent="0.25">
      <c r="A19" s="141">
        <v>132</v>
      </c>
      <c r="B19" s="137" t="s">
        <v>358</v>
      </c>
      <c r="C19" s="131">
        <v>20757674</v>
      </c>
      <c r="D19" s="131">
        <v>0</v>
      </c>
      <c r="E19" s="131">
        <v>0</v>
      </c>
      <c r="F19" s="131">
        <v>0</v>
      </c>
      <c r="G19" s="131">
        <v>0</v>
      </c>
      <c r="H19" s="131">
        <v>0</v>
      </c>
      <c r="I19" s="131">
        <v>0</v>
      </c>
      <c r="J19" s="131">
        <v>0</v>
      </c>
      <c r="K19" s="131">
        <v>0</v>
      </c>
      <c r="L19" s="131">
        <v>0</v>
      </c>
      <c r="M19" s="129">
        <f t="shared" si="2"/>
        <v>20757674</v>
      </c>
      <c r="N19" s="140"/>
      <c r="O19" s="34" t="s">
        <v>359</v>
      </c>
    </row>
    <row r="20" spans="1:15" customFormat="1" ht="25.5" customHeight="1" x14ac:dyDescent="0.25">
      <c r="A20" s="141">
        <v>133</v>
      </c>
      <c r="B20" s="137" t="s">
        <v>360</v>
      </c>
      <c r="C20" s="131">
        <v>1019302.3</v>
      </c>
      <c r="D20" s="131">
        <v>0</v>
      </c>
      <c r="E20" s="131">
        <v>0</v>
      </c>
      <c r="F20" s="131">
        <v>0</v>
      </c>
      <c r="G20" s="131">
        <v>0</v>
      </c>
      <c r="H20" s="131">
        <v>0</v>
      </c>
      <c r="I20" s="131">
        <v>0</v>
      </c>
      <c r="J20" s="131">
        <v>0</v>
      </c>
      <c r="K20" s="131">
        <v>0</v>
      </c>
      <c r="L20" s="131">
        <v>0</v>
      </c>
      <c r="M20" s="129">
        <f t="shared" si="2"/>
        <v>1019302.3</v>
      </c>
      <c r="N20" s="140"/>
      <c r="O20">
        <v>201</v>
      </c>
    </row>
    <row r="21" spans="1:15" customFormat="1" ht="25.5" customHeight="1" x14ac:dyDescent="0.25">
      <c r="A21" s="141">
        <v>134</v>
      </c>
      <c r="B21" s="137" t="s">
        <v>361</v>
      </c>
      <c r="C21" s="131">
        <v>0</v>
      </c>
      <c r="D21" s="131">
        <v>0</v>
      </c>
      <c r="E21" s="131">
        <v>0</v>
      </c>
      <c r="F21" s="131">
        <v>0</v>
      </c>
      <c r="G21" s="131">
        <v>0</v>
      </c>
      <c r="H21" s="131">
        <v>0</v>
      </c>
      <c r="I21" s="131">
        <v>0</v>
      </c>
      <c r="J21" s="131">
        <v>0</v>
      </c>
      <c r="K21" s="131">
        <v>0</v>
      </c>
      <c r="L21" s="131">
        <v>0</v>
      </c>
      <c r="M21" s="129">
        <f t="shared" si="2"/>
        <v>0</v>
      </c>
      <c r="N21" s="140"/>
      <c r="O21">
        <v>203</v>
      </c>
    </row>
    <row r="22" spans="1:15" customFormat="1" ht="25.5" customHeight="1" x14ac:dyDescent="0.25">
      <c r="A22" s="141">
        <v>135</v>
      </c>
      <c r="B22" s="137" t="s">
        <v>362</v>
      </c>
      <c r="C22" s="131">
        <v>0</v>
      </c>
      <c r="D22" s="131">
        <v>0</v>
      </c>
      <c r="E22" s="131">
        <v>0</v>
      </c>
      <c r="F22" s="131">
        <v>0</v>
      </c>
      <c r="G22" s="131">
        <v>0</v>
      </c>
      <c r="H22" s="131">
        <v>0</v>
      </c>
      <c r="I22" s="131">
        <v>0</v>
      </c>
      <c r="J22" s="131">
        <v>0</v>
      </c>
      <c r="K22" s="131">
        <v>0</v>
      </c>
      <c r="L22" s="131">
        <v>0</v>
      </c>
      <c r="M22" s="129">
        <f t="shared" si="2"/>
        <v>0</v>
      </c>
      <c r="N22" s="140"/>
      <c r="O22">
        <v>205</v>
      </c>
    </row>
    <row r="23" spans="1:15" customFormat="1" ht="25.5" x14ac:dyDescent="0.25">
      <c r="A23" s="141">
        <v>136</v>
      </c>
      <c r="B23" s="137" t="s">
        <v>363</v>
      </c>
      <c r="C23" s="131">
        <v>0</v>
      </c>
      <c r="D23" s="131">
        <v>0</v>
      </c>
      <c r="E23" s="131">
        <v>0</v>
      </c>
      <c r="F23" s="131">
        <v>0</v>
      </c>
      <c r="G23" s="131">
        <v>0</v>
      </c>
      <c r="H23" s="131">
        <v>0</v>
      </c>
      <c r="I23" s="131">
        <v>0</v>
      </c>
      <c r="J23" s="131">
        <v>0</v>
      </c>
      <c r="K23" s="131">
        <v>0</v>
      </c>
      <c r="L23" s="131">
        <v>0</v>
      </c>
      <c r="M23" s="129">
        <f t="shared" si="2"/>
        <v>0</v>
      </c>
      <c r="N23" s="140"/>
      <c r="O23">
        <v>207</v>
      </c>
    </row>
    <row r="24" spans="1:15" customFormat="1" ht="25.5" customHeight="1" x14ac:dyDescent="0.25">
      <c r="A24" s="141">
        <v>137</v>
      </c>
      <c r="B24" s="137" t="s">
        <v>364</v>
      </c>
      <c r="C24" s="131">
        <v>0</v>
      </c>
      <c r="D24" s="131">
        <v>0</v>
      </c>
      <c r="E24" s="131">
        <v>0</v>
      </c>
      <c r="F24" s="131">
        <v>0</v>
      </c>
      <c r="G24" s="131">
        <v>0</v>
      </c>
      <c r="H24" s="131">
        <v>0</v>
      </c>
      <c r="I24" s="131">
        <v>0</v>
      </c>
      <c r="J24" s="131">
        <v>0</v>
      </c>
      <c r="K24" s="131">
        <v>0</v>
      </c>
      <c r="L24" s="131">
        <v>0</v>
      </c>
      <c r="M24" s="129">
        <f t="shared" si="2"/>
        <v>0</v>
      </c>
      <c r="N24" s="140"/>
      <c r="O24">
        <v>209</v>
      </c>
    </row>
    <row r="25" spans="1:15" customFormat="1" ht="25.5" x14ac:dyDescent="0.25">
      <c r="A25" s="141">
        <v>138</v>
      </c>
      <c r="B25" s="137" t="s">
        <v>365</v>
      </c>
      <c r="C25" s="131">
        <v>0</v>
      </c>
      <c r="D25" s="131">
        <v>0</v>
      </c>
      <c r="E25" s="131">
        <v>0</v>
      </c>
      <c r="F25" s="131">
        <v>0</v>
      </c>
      <c r="G25" s="131">
        <v>0</v>
      </c>
      <c r="H25" s="131">
        <v>0</v>
      </c>
      <c r="I25" s="131">
        <v>0</v>
      </c>
      <c r="J25" s="131">
        <v>0</v>
      </c>
      <c r="K25" s="131">
        <v>0</v>
      </c>
      <c r="L25" s="131">
        <v>0</v>
      </c>
      <c r="M25" s="129">
        <f t="shared" si="2"/>
        <v>0</v>
      </c>
      <c r="N25" s="140"/>
      <c r="O25">
        <v>211</v>
      </c>
    </row>
    <row r="26" spans="1:15" customFormat="1" ht="25.5" customHeight="1" x14ac:dyDescent="0.25">
      <c r="A26" s="134">
        <v>1400</v>
      </c>
      <c r="B26" s="135" t="s">
        <v>366</v>
      </c>
      <c r="C26" s="128">
        <f t="shared" ref="C26:N26" si="5">SUM(C27:C30)</f>
        <v>33388941.240000002</v>
      </c>
      <c r="D26" s="128">
        <f>SUM(D27:D30)</f>
        <v>0</v>
      </c>
      <c r="E26" s="128">
        <f t="shared" si="5"/>
        <v>0</v>
      </c>
      <c r="F26" s="128">
        <f t="shared" si="5"/>
        <v>0</v>
      </c>
      <c r="G26" s="128">
        <f t="shared" si="5"/>
        <v>0</v>
      </c>
      <c r="H26" s="128">
        <f t="shared" si="5"/>
        <v>0</v>
      </c>
      <c r="I26" s="128">
        <f t="shared" si="5"/>
        <v>0</v>
      </c>
      <c r="J26" s="128">
        <f t="shared" si="5"/>
        <v>0</v>
      </c>
      <c r="K26" s="128">
        <f t="shared" si="5"/>
        <v>0</v>
      </c>
      <c r="L26" s="128">
        <f t="shared" si="5"/>
        <v>0</v>
      </c>
      <c r="M26" s="128">
        <f t="shared" si="2"/>
        <v>33388941.240000002</v>
      </c>
      <c r="N26" s="144">
        <f t="shared" si="5"/>
        <v>0</v>
      </c>
      <c r="O26">
        <v>213</v>
      </c>
    </row>
    <row r="27" spans="1:15" customFormat="1" ht="25.5" customHeight="1" x14ac:dyDescent="0.25">
      <c r="A27" s="141">
        <v>141</v>
      </c>
      <c r="B27" s="137" t="s">
        <v>367</v>
      </c>
      <c r="C27" s="131">
        <v>15528585.74</v>
      </c>
      <c r="D27" s="131">
        <v>0</v>
      </c>
      <c r="E27" s="131">
        <v>0</v>
      </c>
      <c r="F27" s="131">
        <v>0</v>
      </c>
      <c r="G27" s="131">
        <v>0</v>
      </c>
      <c r="H27" s="131">
        <v>0</v>
      </c>
      <c r="I27" s="131">
        <v>0</v>
      </c>
      <c r="J27" s="131">
        <v>0</v>
      </c>
      <c r="K27" s="131">
        <v>0</v>
      </c>
      <c r="L27" s="131">
        <v>0</v>
      </c>
      <c r="M27" s="129">
        <f t="shared" si="2"/>
        <v>15528585.74</v>
      </c>
      <c r="N27" s="140"/>
      <c r="O27">
        <v>215</v>
      </c>
    </row>
    <row r="28" spans="1:15" customFormat="1" ht="25.5" customHeight="1" x14ac:dyDescent="0.25">
      <c r="A28" s="141">
        <v>142</v>
      </c>
      <c r="B28" s="137" t="s">
        <v>368</v>
      </c>
      <c r="C28" s="131"/>
      <c r="D28" s="131">
        <v>0</v>
      </c>
      <c r="E28" s="131">
        <v>0</v>
      </c>
      <c r="F28" s="131">
        <v>0</v>
      </c>
      <c r="G28" s="131">
        <v>0</v>
      </c>
      <c r="H28" s="131">
        <v>0</v>
      </c>
      <c r="I28" s="131">
        <v>0</v>
      </c>
      <c r="J28" s="131">
        <v>0</v>
      </c>
      <c r="K28" s="131">
        <v>0</v>
      </c>
      <c r="L28" s="131">
        <v>0</v>
      </c>
      <c r="M28" s="129">
        <f t="shared" si="2"/>
        <v>0</v>
      </c>
      <c r="N28" s="140"/>
      <c r="O28">
        <v>217</v>
      </c>
    </row>
    <row r="29" spans="1:15" customFormat="1" ht="25.5" customHeight="1" x14ac:dyDescent="0.25">
      <c r="A29" s="141">
        <v>143</v>
      </c>
      <c r="B29" s="137" t="s">
        <v>369</v>
      </c>
      <c r="C29" s="131">
        <v>16660355.5</v>
      </c>
      <c r="D29" s="131">
        <v>0</v>
      </c>
      <c r="E29" s="131">
        <v>0</v>
      </c>
      <c r="F29" s="131">
        <v>0</v>
      </c>
      <c r="G29" s="131">
        <v>0</v>
      </c>
      <c r="H29" s="131">
        <v>0</v>
      </c>
      <c r="I29" s="131">
        <v>0</v>
      </c>
      <c r="J29" s="131">
        <v>0</v>
      </c>
      <c r="K29" s="131">
        <v>0</v>
      </c>
      <c r="L29" s="131">
        <v>0</v>
      </c>
      <c r="M29" s="129">
        <f t="shared" si="2"/>
        <v>16660355.5</v>
      </c>
      <c r="N29" s="140"/>
      <c r="O29">
        <v>219</v>
      </c>
    </row>
    <row r="30" spans="1:15" customFormat="1" ht="25.5" customHeight="1" x14ac:dyDescent="0.25">
      <c r="A30" s="141">
        <v>144</v>
      </c>
      <c r="B30" s="137" t="s">
        <v>370</v>
      </c>
      <c r="C30" s="131">
        <v>1200000</v>
      </c>
      <c r="D30" s="131">
        <v>0</v>
      </c>
      <c r="E30" s="131">
        <v>0</v>
      </c>
      <c r="F30" s="131">
        <v>0</v>
      </c>
      <c r="G30" s="131">
        <v>0</v>
      </c>
      <c r="H30" s="131">
        <v>0</v>
      </c>
      <c r="I30" s="131">
        <v>0</v>
      </c>
      <c r="J30" s="131">
        <v>0</v>
      </c>
      <c r="K30" s="131">
        <v>0</v>
      </c>
      <c r="L30" s="131">
        <v>0</v>
      </c>
      <c r="M30" s="129">
        <f t="shared" si="2"/>
        <v>1200000</v>
      </c>
      <c r="N30" s="140"/>
      <c r="O30">
        <v>221</v>
      </c>
    </row>
    <row r="31" spans="1:15" customFormat="1" ht="25.5" customHeight="1" x14ac:dyDescent="0.25">
      <c r="A31" s="134">
        <v>1500</v>
      </c>
      <c r="B31" s="135" t="s">
        <v>371</v>
      </c>
      <c r="C31" s="128">
        <f t="shared" ref="C31:N31" si="6">SUM(C32:C37)</f>
        <v>10269706.489999998</v>
      </c>
      <c r="D31" s="128">
        <f>SUM(D32:D37)</f>
        <v>0</v>
      </c>
      <c r="E31" s="128">
        <f t="shared" si="6"/>
        <v>0</v>
      </c>
      <c r="F31" s="128">
        <f t="shared" si="6"/>
        <v>0</v>
      </c>
      <c r="G31" s="128">
        <f t="shared" si="6"/>
        <v>0</v>
      </c>
      <c r="H31" s="128">
        <f t="shared" si="6"/>
        <v>0</v>
      </c>
      <c r="I31" s="128">
        <f t="shared" si="6"/>
        <v>0</v>
      </c>
      <c r="J31" s="128">
        <f t="shared" si="6"/>
        <v>0</v>
      </c>
      <c r="K31" s="128">
        <f t="shared" si="6"/>
        <v>0</v>
      </c>
      <c r="L31" s="128">
        <f t="shared" si="6"/>
        <v>0</v>
      </c>
      <c r="M31" s="128">
        <f t="shared" si="2"/>
        <v>10269706.489999998</v>
      </c>
      <c r="N31" s="144">
        <f t="shared" si="6"/>
        <v>0</v>
      </c>
      <c r="O31">
        <v>223</v>
      </c>
    </row>
    <row r="32" spans="1:15" customFormat="1" ht="25.5" customHeight="1" x14ac:dyDescent="0.25">
      <c r="A32" s="141">
        <v>151</v>
      </c>
      <c r="B32" s="137" t="s">
        <v>372</v>
      </c>
      <c r="C32" s="131">
        <v>5378804.0999999996</v>
      </c>
      <c r="D32" s="131">
        <v>0</v>
      </c>
      <c r="E32" s="131">
        <v>0</v>
      </c>
      <c r="F32" s="131">
        <v>0</v>
      </c>
      <c r="G32" s="131">
        <v>0</v>
      </c>
      <c r="H32" s="131">
        <v>0</v>
      </c>
      <c r="I32" s="131">
        <v>0</v>
      </c>
      <c r="J32" s="131">
        <v>0</v>
      </c>
      <c r="K32" s="131">
        <v>0</v>
      </c>
      <c r="L32" s="131">
        <v>0</v>
      </c>
      <c r="M32" s="129">
        <f t="shared" si="2"/>
        <v>5378804.0999999996</v>
      </c>
      <c r="N32" s="140"/>
      <c r="O32">
        <v>225</v>
      </c>
    </row>
    <row r="33" spans="1:15" customFormat="1" ht="25.5" customHeight="1" x14ac:dyDescent="0.25">
      <c r="A33" s="141">
        <v>152</v>
      </c>
      <c r="B33" s="137" t="s">
        <v>286</v>
      </c>
      <c r="C33" s="131"/>
      <c r="D33" s="131">
        <v>0</v>
      </c>
      <c r="E33" s="131">
        <v>0</v>
      </c>
      <c r="F33" s="131">
        <v>0</v>
      </c>
      <c r="G33" s="131">
        <v>0</v>
      </c>
      <c r="H33" s="131">
        <v>0</v>
      </c>
      <c r="I33" s="131">
        <v>0</v>
      </c>
      <c r="J33" s="131">
        <v>0</v>
      </c>
      <c r="K33" s="131">
        <v>0</v>
      </c>
      <c r="L33" s="131">
        <v>0</v>
      </c>
      <c r="M33" s="129">
        <f t="shared" si="2"/>
        <v>0</v>
      </c>
      <c r="N33" s="140"/>
      <c r="O33">
        <v>227</v>
      </c>
    </row>
    <row r="34" spans="1:15" customFormat="1" ht="25.5" customHeight="1" x14ac:dyDescent="0.25">
      <c r="A34" s="141">
        <v>153</v>
      </c>
      <c r="B34" s="137" t="s">
        <v>373</v>
      </c>
      <c r="C34" s="131"/>
      <c r="D34" s="131">
        <v>0</v>
      </c>
      <c r="E34" s="131">
        <v>0</v>
      </c>
      <c r="F34" s="131">
        <v>0</v>
      </c>
      <c r="G34" s="131">
        <v>0</v>
      </c>
      <c r="H34" s="131">
        <v>0</v>
      </c>
      <c r="I34" s="131">
        <v>0</v>
      </c>
      <c r="J34" s="131">
        <v>0</v>
      </c>
      <c r="K34" s="131">
        <v>0</v>
      </c>
      <c r="L34" s="131">
        <v>0</v>
      </c>
      <c r="M34" s="129">
        <f t="shared" si="2"/>
        <v>0</v>
      </c>
      <c r="N34" s="140"/>
      <c r="O34">
        <v>229</v>
      </c>
    </row>
    <row r="35" spans="1:15" customFormat="1" ht="25.5" customHeight="1" x14ac:dyDescent="0.25">
      <c r="A35" s="141">
        <v>154</v>
      </c>
      <c r="B35" s="137" t="s">
        <v>374</v>
      </c>
      <c r="C35" s="131"/>
      <c r="D35" s="131">
        <v>0</v>
      </c>
      <c r="E35" s="131">
        <v>0</v>
      </c>
      <c r="F35" s="131">
        <v>0</v>
      </c>
      <c r="G35" s="131">
        <v>0</v>
      </c>
      <c r="H35" s="131">
        <v>0</v>
      </c>
      <c r="I35" s="131">
        <v>0</v>
      </c>
      <c r="J35" s="131">
        <v>0</v>
      </c>
      <c r="K35" s="131">
        <v>0</v>
      </c>
      <c r="L35" s="131">
        <v>0</v>
      </c>
      <c r="M35" s="129">
        <f t="shared" si="2"/>
        <v>0</v>
      </c>
      <c r="N35" s="140"/>
      <c r="O35" s="34" t="s">
        <v>375</v>
      </c>
    </row>
    <row r="36" spans="1:15" customFormat="1" ht="25.5" customHeight="1" x14ac:dyDescent="0.25">
      <c r="A36" s="141">
        <v>155</v>
      </c>
      <c r="B36" s="137" t="s">
        <v>376</v>
      </c>
      <c r="C36" s="131">
        <v>50000</v>
      </c>
      <c r="D36" s="131">
        <v>0</v>
      </c>
      <c r="E36" s="131">
        <v>0</v>
      </c>
      <c r="F36" s="131">
        <v>0</v>
      </c>
      <c r="G36" s="131">
        <v>0</v>
      </c>
      <c r="H36" s="131">
        <v>0</v>
      </c>
      <c r="I36" s="131">
        <v>0</v>
      </c>
      <c r="J36" s="131">
        <v>0</v>
      </c>
      <c r="K36" s="131">
        <v>0</v>
      </c>
      <c r="L36" s="131">
        <v>0</v>
      </c>
      <c r="M36" s="129">
        <f t="shared" si="2"/>
        <v>50000</v>
      </c>
      <c r="N36" s="140"/>
      <c r="O36">
        <v>202</v>
      </c>
    </row>
    <row r="37" spans="1:15" customFormat="1" ht="25.5" customHeight="1" x14ac:dyDescent="0.25">
      <c r="A37" s="141">
        <v>159</v>
      </c>
      <c r="B37" s="137" t="s">
        <v>377</v>
      </c>
      <c r="C37" s="131">
        <v>4840902.3899999997</v>
      </c>
      <c r="D37" s="131">
        <v>0</v>
      </c>
      <c r="E37" s="131">
        <v>0</v>
      </c>
      <c r="F37" s="131">
        <v>0</v>
      </c>
      <c r="G37" s="131">
        <v>0</v>
      </c>
      <c r="H37" s="131">
        <v>0</v>
      </c>
      <c r="I37" s="131">
        <v>0</v>
      </c>
      <c r="J37" s="131">
        <v>0</v>
      </c>
      <c r="K37" s="131">
        <v>0</v>
      </c>
      <c r="L37" s="131">
        <v>0</v>
      </c>
      <c r="M37" s="129">
        <f t="shared" si="2"/>
        <v>4840902.3899999997</v>
      </c>
      <c r="N37" s="140"/>
      <c r="O37">
        <v>204</v>
      </c>
    </row>
    <row r="38" spans="1:15" customFormat="1" ht="25.5" customHeight="1" x14ac:dyDescent="0.25">
      <c r="A38" s="134">
        <v>1600</v>
      </c>
      <c r="B38" s="113" t="s">
        <v>378</v>
      </c>
      <c r="C38" s="128">
        <f t="shared" ref="C38:N38" si="7">SUM(C39)</f>
        <v>2000000</v>
      </c>
      <c r="D38" s="128">
        <f t="shared" si="7"/>
        <v>0</v>
      </c>
      <c r="E38" s="128">
        <f t="shared" si="7"/>
        <v>0</v>
      </c>
      <c r="F38" s="128">
        <f t="shared" si="7"/>
        <v>0</v>
      </c>
      <c r="G38" s="128">
        <f t="shared" si="7"/>
        <v>0</v>
      </c>
      <c r="H38" s="128">
        <f t="shared" si="7"/>
        <v>0</v>
      </c>
      <c r="I38" s="128">
        <f t="shared" si="7"/>
        <v>0</v>
      </c>
      <c r="J38" s="128">
        <f t="shared" si="7"/>
        <v>0</v>
      </c>
      <c r="K38" s="128">
        <f t="shared" si="7"/>
        <v>0</v>
      </c>
      <c r="L38" s="128">
        <f t="shared" si="7"/>
        <v>0</v>
      </c>
      <c r="M38" s="128">
        <f t="shared" si="2"/>
        <v>2000000</v>
      </c>
      <c r="N38" s="144">
        <f t="shared" si="7"/>
        <v>0</v>
      </c>
      <c r="O38">
        <v>206</v>
      </c>
    </row>
    <row r="39" spans="1:15" customFormat="1" ht="30" customHeight="1" x14ac:dyDescent="0.25">
      <c r="A39" s="141">
        <v>161</v>
      </c>
      <c r="B39" s="137" t="s">
        <v>379</v>
      </c>
      <c r="C39" s="131">
        <v>2000000</v>
      </c>
      <c r="D39" s="131">
        <v>0</v>
      </c>
      <c r="E39" s="131">
        <v>0</v>
      </c>
      <c r="F39" s="131">
        <v>0</v>
      </c>
      <c r="G39" s="131">
        <v>0</v>
      </c>
      <c r="H39" s="131">
        <v>0</v>
      </c>
      <c r="I39" s="131">
        <v>0</v>
      </c>
      <c r="J39" s="131">
        <v>0</v>
      </c>
      <c r="K39" s="131">
        <v>0</v>
      </c>
      <c r="L39" s="131">
        <v>0</v>
      </c>
      <c r="M39" s="129">
        <f t="shared" si="2"/>
        <v>2000000</v>
      </c>
      <c r="N39" s="140"/>
      <c r="O39">
        <v>208</v>
      </c>
    </row>
    <row r="40" spans="1:15" customFormat="1" ht="25.5" customHeight="1" x14ac:dyDescent="0.25">
      <c r="A40" s="145">
        <v>1700</v>
      </c>
      <c r="B40" s="135" t="s">
        <v>380</v>
      </c>
      <c r="C40" s="128">
        <f t="shared" ref="C40:N40" si="8">SUM(C41:C42)</f>
        <v>10141995.32</v>
      </c>
      <c r="D40" s="128">
        <f>SUM(D41:D42)</f>
        <v>0</v>
      </c>
      <c r="E40" s="128">
        <f t="shared" si="8"/>
        <v>0</v>
      </c>
      <c r="F40" s="128">
        <f t="shared" si="8"/>
        <v>0</v>
      </c>
      <c r="G40" s="128">
        <f t="shared" si="8"/>
        <v>0</v>
      </c>
      <c r="H40" s="128">
        <f t="shared" si="8"/>
        <v>0</v>
      </c>
      <c r="I40" s="128">
        <f t="shared" si="8"/>
        <v>0</v>
      </c>
      <c r="J40" s="128">
        <f t="shared" si="8"/>
        <v>0</v>
      </c>
      <c r="K40" s="128">
        <f t="shared" si="8"/>
        <v>0</v>
      </c>
      <c r="L40" s="128">
        <f t="shared" si="8"/>
        <v>0</v>
      </c>
      <c r="M40" s="128">
        <f t="shared" si="2"/>
        <v>10141995.32</v>
      </c>
      <c r="N40" s="144">
        <f t="shared" si="8"/>
        <v>0</v>
      </c>
      <c r="O40">
        <v>210</v>
      </c>
    </row>
    <row r="41" spans="1:15" customFormat="1" ht="25.5" customHeight="1" x14ac:dyDescent="0.25">
      <c r="A41" s="141">
        <v>171</v>
      </c>
      <c r="B41" s="137" t="s">
        <v>381</v>
      </c>
      <c r="C41" s="131">
        <v>10141995.32</v>
      </c>
      <c r="D41" s="131">
        <v>0</v>
      </c>
      <c r="E41" s="131">
        <v>0</v>
      </c>
      <c r="F41" s="131">
        <v>0</v>
      </c>
      <c r="G41" s="131">
        <v>0</v>
      </c>
      <c r="H41" s="131">
        <v>0</v>
      </c>
      <c r="I41" s="131">
        <v>0</v>
      </c>
      <c r="J41" s="131">
        <v>0</v>
      </c>
      <c r="K41" s="131">
        <v>0</v>
      </c>
      <c r="L41" s="131">
        <v>0</v>
      </c>
      <c r="M41" s="129">
        <f t="shared" si="2"/>
        <v>10141995.32</v>
      </c>
      <c r="N41" s="140"/>
      <c r="O41">
        <v>212</v>
      </c>
    </row>
    <row r="42" spans="1:15" customFormat="1" ht="25.5" customHeight="1" x14ac:dyDescent="0.25">
      <c r="A42" s="141">
        <v>172</v>
      </c>
      <c r="B42" s="137" t="s">
        <v>382</v>
      </c>
      <c r="C42" s="131">
        <v>0</v>
      </c>
      <c r="D42" s="131">
        <v>0</v>
      </c>
      <c r="E42" s="131">
        <v>0</v>
      </c>
      <c r="F42" s="131">
        <v>0</v>
      </c>
      <c r="G42" s="131">
        <v>0</v>
      </c>
      <c r="H42" s="131">
        <v>0</v>
      </c>
      <c r="I42" s="131">
        <v>0</v>
      </c>
      <c r="J42" s="131">
        <v>0</v>
      </c>
      <c r="K42" s="131">
        <v>0</v>
      </c>
      <c r="L42" s="131">
        <v>0</v>
      </c>
      <c r="M42" s="129">
        <f t="shared" si="2"/>
        <v>0</v>
      </c>
      <c r="N42" s="140"/>
      <c r="O42">
        <v>214</v>
      </c>
    </row>
    <row r="43" spans="1:15" customFormat="1" ht="25.5" customHeight="1" x14ac:dyDescent="0.25">
      <c r="A43" s="370">
        <v>2000</v>
      </c>
      <c r="B43" s="371" t="s">
        <v>54</v>
      </c>
      <c r="C43" s="369">
        <f t="shared" ref="C43:N43" si="9">C44+C53+C57+C67+C77+C85+C88+C94+C98</f>
        <v>20199896.169999998</v>
      </c>
      <c r="D43" s="369">
        <f>D44+D53+D57+D67+D77+D85+D88+D94+D98</f>
        <v>0</v>
      </c>
      <c r="E43" s="369">
        <f t="shared" si="9"/>
        <v>0</v>
      </c>
      <c r="F43" s="369">
        <f t="shared" si="9"/>
        <v>0</v>
      </c>
      <c r="G43" s="369">
        <f t="shared" si="9"/>
        <v>0</v>
      </c>
      <c r="H43" s="369">
        <f t="shared" si="9"/>
        <v>0</v>
      </c>
      <c r="I43" s="369">
        <f t="shared" si="9"/>
        <v>0</v>
      </c>
      <c r="J43" s="369">
        <f t="shared" si="9"/>
        <v>0</v>
      </c>
      <c r="K43" s="369">
        <f t="shared" si="9"/>
        <v>0</v>
      </c>
      <c r="L43" s="369">
        <f t="shared" si="9"/>
        <v>0</v>
      </c>
      <c r="M43" s="369">
        <f t="shared" si="2"/>
        <v>20199896.169999998</v>
      </c>
      <c r="N43" s="146">
        <f t="shared" si="9"/>
        <v>0</v>
      </c>
      <c r="O43">
        <v>216</v>
      </c>
    </row>
    <row r="44" spans="1:15" customFormat="1" ht="30" x14ac:dyDescent="0.25">
      <c r="A44" s="134">
        <v>2100</v>
      </c>
      <c r="B44" s="135" t="s">
        <v>383</v>
      </c>
      <c r="C44" s="128">
        <f t="shared" ref="C44:N44" si="10">SUM(C45:C52)</f>
        <v>3048856.79</v>
      </c>
      <c r="D44" s="128">
        <f>SUM(D45:D52)</f>
        <v>0</v>
      </c>
      <c r="E44" s="128">
        <f t="shared" si="10"/>
        <v>0</v>
      </c>
      <c r="F44" s="128">
        <f t="shared" si="10"/>
        <v>0</v>
      </c>
      <c r="G44" s="128">
        <f t="shared" si="10"/>
        <v>0</v>
      </c>
      <c r="H44" s="128">
        <f t="shared" si="10"/>
        <v>0</v>
      </c>
      <c r="I44" s="128">
        <f t="shared" si="10"/>
        <v>0</v>
      </c>
      <c r="J44" s="128">
        <f t="shared" si="10"/>
        <v>0</v>
      </c>
      <c r="K44" s="128">
        <f t="shared" si="10"/>
        <v>0</v>
      </c>
      <c r="L44" s="128">
        <f t="shared" si="10"/>
        <v>0</v>
      </c>
      <c r="M44" s="128">
        <f t="shared" si="2"/>
        <v>3048856.79</v>
      </c>
      <c r="N44" s="144">
        <f t="shared" si="10"/>
        <v>0</v>
      </c>
      <c r="O44">
        <v>224</v>
      </c>
    </row>
    <row r="45" spans="1:15" customFormat="1" ht="25.5" customHeight="1" x14ac:dyDescent="0.25">
      <c r="A45" s="141">
        <v>211</v>
      </c>
      <c r="B45" s="137" t="s">
        <v>384</v>
      </c>
      <c r="C45" s="131">
        <v>664532.36</v>
      </c>
      <c r="D45" s="131">
        <v>0</v>
      </c>
      <c r="E45" s="131">
        <v>0</v>
      </c>
      <c r="F45" s="131">
        <v>0</v>
      </c>
      <c r="G45" s="131">
        <v>0</v>
      </c>
      <c r="H45" s="131">
        <v>0</v>
      </c>
      <c r="I45" s="131">
        <v>0</v>
      </c>
      <c r="J45" s="131">
        <v>0</v>
      </c>
      <c r="K45" s="131">
        <v>0</v>
      </c>
      <c r="L45" s="131">
        <v>0</v>
      </c>
      <c r="M45" s="129">
        <f t="shared" si="2"/>
        <v>664532.36</v>
      </c>
      <c r="N45" s="140"/>
      <c r="O45">
        <v>226</v>
      </c>
    </row>
    <row r="46" spans="1:15" customFormat="1" ht="25.5" customHeight="1" x14ac:dyDescent="0.25">
      <c r="A46" s="141">
        <v>212</v>
      </c>
      <c r="B46" s="137" t="s">
        <v>385</v>
      </c>
      <c r="C46" s="131">
        <v>251233.7</v>
      </c>
      <c r="D46" s="131">
        <v>0</v>
      </c>
      <c r="E46" s="131">
        <v>0</v>
      </c>
      <c r="F46" s="131">
        <v>0</v>
      </c>
      <c r="G46" s="131">
        <v>0</v>
      </c>
      <c r="H46" s="131">
        <v>0</v>
      </c>
      <c r="I46" s="131">
        <v>0</v>
      </c>
      <c r="J46" s="131">
        <v>0</v>
      </c>
      <c r="K46" s="131">
        <v>0</v>
      </c>
      <c r="L46" s="131">
        <v>0</v>
      </c>
      <c r="M46" s="129">
        <f t="shared" si="2"/>
        <v>251233.7</v>
      </c>
      <c r="N46" s="140"/>
      <c r="O46">
        <v>228</v>
      </c>
    </row>
    <row r="47" spans="1:15" customFormat="1" ht="25.5" customHeight="1" x14ac:dyDescent="0.25">
      <c r="A47" s="141">
        <v>213</v>
      </c>
      <c r="B47" s="137" t="s">
        <v>386</v>
      </c>
      <c r="C47" s="131"/>
      <c r="D47" s="131">
        <v>0</v>
      </c>
      <c r="E47" s="131">
        <v>0</v>
      </c>
      <c r="F47" s="131">
        <v>0</v>
      </c>
      <c r="G47" s="131">
        <v>0</v>
      </c>
      <c r="H47" s="131">
        <v>0</v>
      </c>
      <c r="I47" s="131">
        <v>0</v>
      </c>
      <c r="J47" s="131">
        <v>0</v>
      </c>
      <c r="K47" s="131">
        <v>0</v>
      </c>
      <c r="L47" s="131">
        <v>0</v>
      </c>
      <c r="M47" s="129">
        <f t="shared" si="2"/>
        <v>0</v>
      </c>
      <c r="N47" s="140"/>
      <c r="O47">
        <v>230</v>
      </c>
    </row>
    <row r="48" spans="1:15" customFormat="1" ht="34.5" customHeight="1" x14ac:dyDescent="0.25">
      <c r="A48" s="141">
        <v>214</v>
      </c>
      <c r="B48" s="137" t="s">
        <v>387</v>
      </c>
      <c r="C48" s="131"/>
      <c r="D48" s="131">
        <v>0</v>
      </c>
      <c r="E48" s="131">
        <v>0</v>
      </c>
      <c r="F48" s="131">
        <v>0</v>
      </c>
      <c r="G48" s="131">
        <v>0</v>
      </c>
      <c r="H48" s="131">
        <v>0</v>
      </c>
      <c r="I48" s="131">
        <v>0</v>
      </c>
      <c r="J48" s="131">
        <v>0</v>
      </c>
      <c r="K48" s="131">
        <v>0</v>
      </c>
      <c r="L48" s="131">
        <v>0</v>
      </c>
      <c r="M48" s="129">
        <f t="shared" si="2"/>
        <v>0</v>
      </c>
      <c r="N48" s="140"/>
    </row>
    <row r="49" spans="1:15" customFormat="1" ht="25.5" customHeight="1" x14ac:dyDescent="0.25">
      <c r="A49" s="141">
        <v>215</v>
      </c>
      <c r="B49" s="137" t="s">
        <v>388</v>
      </c>
      <c r="C49" s="131"/>
      <c r="D49" s="131">
        <v>0</v>
      </c>
      <c r="E49" s="131">
        <v>0</v>
      </c>
      <c r="F49" s="131">
        <v>0</v>
      </c>
      <c r="G49" s="131">
        <v>0</v>
      </c>
      <c r="H49" s="131">
        <v>0</v>
      </c>
      <c r="I49" s="131">
        <v>0</v>
      </c>
      <c r="J49" s="131">
        <v>0</v>
      </c>
      <c r="K49" s="131">
        <v>0</v>
      </c>
      <c r="L49" s="131">
        <v>0</v>
      </c>
      <c r="M49" s="129">
        <f t="shared" si="2"/>
        <v>0</v>
      </c>
      <c r="N49" s="140"/>
      <c r="O49">
        <v>301</v>
      </c>
    </row>
    <row r="50" spans="1:15" customFormat="1" ht="25.5" customHeight="1" x14ac:dyDescent="0.25">
      <c r="A50" s="141">
        <v>216</v>
      </c>
      <c r="B50" s="137" t="s">
        <v>389</v>
      </c>
      <c r="C50" s="131">
        <v>1009060.73</v>
      </c>
      <c r="D50" s="131">
        <v>0</v>
      </c>
      <c r="E50" s="131">
        <v>0</v>
      </c>
      <c r="F50" s="131">
        <v>0</v>
      </c>
      <c r="G50" s="131">
        <v>0</v>
      </c>
      <c r="H50" s="131">
        <v>0</v>
      </c>
      <c r="I50" s="131">
        <v>0</v>
      </c>
      <c r="J50" s="131">
        <v>0</v>
      </c>
      <c r="K50" s="131">
        <v>0</v>
      </c>
      <c r="L50" s="131">
        <v>0</v>
      </c>
      <c r="M50" s="129">
        <f t="shared" si="2"/>
        <v>1009060.73</v>
      </c>
      <c r="N50" s="140"/>
      <c r="O50">
        <v>302</v>
      </c>
    </row>
    <row r="51" spans="1:15" customFormat="1" ht="25.5" customHeight="1" x14ac:dyDescent="0.25">
      <c r="A51" s="141">
        <v>217</v>
      </c>
      <c r="B51" s="137" t="s">
        <v>390</v>
      </c>
      <c r="C51" s="131">
        <v>13800</v>
      </c>
      <c r="D51" s="131">
        <v>0</v>
      </c>
      <c r="E51" s="131">
        <v>0</v>
      </c>
      <c r="F51" s="131">
        <v>0</v>
      </c>
      <c r="G51" s="131">
        <v>0</v>
      </c>
      <c r="H51" s="131">
        <v>0</v>
      </c>
      <c r="I51" s="131">
        <v>0</v>
      </c>
      <c r="J51" s="131">
        <v>0</v>
      </c>
      <c r="K51" s="131">
        <v>0</v>
      </c>
      <c r="L51" s="131">
        <v>0</v>
      </c>
      <c r="M51" s="129">
        <f t="shared" si="2"/>
        <v>13800</v>
      </c>
      <c r="N51" s="140"/>
      <c r="O51">
        <v>303</v>
      </c>
    </row>
    <row r="52" spans="1:15" customFormat="1" ht="39.75" customHeight="1" x14ac:dyDescent="0.25">
      <c r="A52" s="141">
        <v>218</v>
      </c>
      <c r="B52" s="137" t="s">
        <v>391</v>
      </c>
      <c r="C52" s="131">
        <v>1110230</v>
      </c>
      <c r="D52" s="131">
        <v>0</v>
      </c>
      <c r="E52" s="131">
        <v>0</v>
      </c>
      <c r="F52" s="131">
        <v>0</v>
      </c>
      <c r="G52" s="131">
        <v>0</v>
      </c>
      <c r="H52" s="131">
        <v>0</v>
      </c>
      <c r="I52" s="131">
        <v>0</v>
      </c>
      <c r="J52" s="131">
        <v>0</v>
      </c>
      <c r="K52" s="131">
        <v>0</v>
      </c>
      <c r="L52" s="131">
        <v>0</v>
      </c>
      <c r="M52" s="129">
        <f t="shared" si="2"/>
        <v>1110230</v>
      </c>
      <c r="N52" s="140"/>
      <c r="O52">
        <v>304</v>
      </c>
    </row>
    <row r="53" spans="1:15" customFormat="1" ht="25.5" customHeight="1" x14ac:dyDescent="0.25">
      <c r="A53" s="134">
        <v>2200</v>
      </c>
      <c r="B53" s="135" t="s">
        <v>392</v>
      </c>
      <c r="C53" s="128">
        <f t="shared" ref="C53:N53" si="11">SUM(C54:C56)</f>
        <v>684848.73</v>
      </c>
      <c r="D53" s="128">
        <f>SUM(D54:D56)</f>
        <v>0</v>
      </c>
      <c r="E53" s="128">
        <f t="shared" si="11"/>
        <v>0</v>
      </c>
      <c r="F53" s="128">
        <f t="shared" si="11"/>
        <v>0</v>
      </c>
      <c r="G53" s="128">
        <f t="shared" si="11"/>
        <v>0</v>
      </c>
      <c r="H53" s="128">
        <f t="shared" si="11"/>
        <v>0</v>
      </c>
      <c r="I53" s="128">
        <f t="shared" si="11"/>
        <v>0</v>
      </c>
      <c r="J53" s="128">
        <f t="shared" si="11"/>
        <v>0</v>
      </c>
      <c r="K53" s="128">
        <f t="shared" si="11"/>
        <v>0</v>
      </c>
      <c r="L53" s="128">
        <f t="shared" si="11"/>
        <v>0</v>
      </c>
      <c r="M53" s="128">
        <f t="shared" si="2"/>
        <v>684848.73</v>
      </c>
      <c r="N53" s="144">
        <f t="shared" si="11"/>
        <v>0</v>
      </c>
      <c r="O53">
        <v>305</v>
      </c>
    </row>
    <row r="54" spans="1:15" customFormat="1" ht="25.5" customHeight="1" x14ac:dyDescent="0.25">
      <c r="A54" s="141">
        <v>221</v>
      </c>
      <c r="B54" s="137" t="s">
        <v>393</v>
      </c>
      <c r="C54" s="131">
        <v>607044.74</v>
      </c>
      <c r="D54" s="131">
        <v>0</v>
      </c>
      <c r="E54" s="131">
        <v>0</v>
      </c>
      <c r="F54" s="131">
        <v>0</v>
      </c>
      <c r="G54" s="131">
        <v>0</v>
      </c>
      <c r="H54" s="131">
        <v>0</v>
      </c>
      <c r="I54" s="131">
        <v>0</v>
      </c>
      <c r="J54" s="131">
        <v>0</v>
      </c>
      <c r="K54" s="131">
        <v>0</v>
      </c>
      <c r="L54" s="131">
        <v>0</v>
      </c>
      <c r="M54" s="129">
        <f t="shared" si="2"/>
        <v>607044.74</v>
      </c>
      <c r="N54" s="140"/>
      <c r="O54">
        <v>306</v>
      </c>
    </row>
    <row r="55" spans="1:15" customFormat="1" ht="25.5" customHeight="1" x14ac:dyDescent="0.25">
      <c r="A55" s="141">
        <v>222</v>
      </c>
      <c r="B55" s="137" t="s">
        <v>394</v>
      </c>
      <c r="C55" s="131">
        <v>77803.990000000005</v>
      </c>
      <c r="D55" s="131">
        <v>0</v>
      </c>
      <c r="E55" s="131">
        <v>0</v>
      </c>
      <c r="F55" s="131">
        <v>0</v>
      </c>
      <c r="G55" s="131">
        <v>0</v>
      </c>
      <c r="H55" s="131">
        <v>0</v>
      </c>
      <c r="I55" s="131">
        <v>0</v>
      </c>
      <c r="J55" s="131">
        <v>0</v>
      </c>
      <c r="K55" s="131">
        <v>0</v>
      </c>
      <c r="L55" s="131">
        <v>0</v>
      </c>
      <c r="M55" s="129">
        <f t="shared" si="2"/>
        <v>77803.990000000005</v>
      </c>
      <c r="N55" s="140"/>
      <c r="O55">
        <v>307</v>
      </c>
    </row>
    <row r="56" spans="1:15" customFormat="1" ht="25.5" customHeight="1" x14ac:dyDescent="0.25">
      <c r="A56" s="141">
        <v>223</v>
      </c>
      <c r="B56" s="137" t="s">
        <v>395</v>
      </c>
      <c r="C56" s="131">
        <v>0</v>
      </c>
      <c r="D56" s="131">
        <v>0</v>
      </c>
      <c r="E56" s="131">
        <v>0</v>
      </c>
      <c r="F56" s="131">
        <v>0</v>
      </c>
      <c r="G56" s="131">
        <v>0</v>
      </c>
      <c r="H56" s="131">
        <v>0</v>
      </c>
      <c r="I56" s="131">
        <v>0</v>
      </c>
      <c r="J56" s="131">
        <v>0</v>
      </c>
      <c r="K56" s="131">
        <v>0</v>
      </c>
      <c r="L56" s="131">
        <v>0</v>
      </c>
      <c r="M56" s="129">
        <f t="shared" si="2"/>
        <v>0</v>
      </c>
      <c r="N56" s="140"/>
      <c r="O56">
        <v>308</v>
      </c>
    </row>
    <row r="57" spans="1:15" customFormat="1" ht="30" x14ac:dyDescent="0.25">
      <c r="A57" s="134">
        <v>2300</v>
      </c>
      <c r="B57" s="135" t="s">
        <v>396</v>
      </c>
      <c r="C57" s="128">
        <f t="shared" ref="C57:N57" si="12">SUM(C58:C66)</f>
        <v>0</v>
      </c>
      <c r="D57" s="128">
        <f>SUM(D58:D66)</f>
        <v>0</v>
      </c>
      <c r="E57" s="128">
        <f t="shared" si="12"/>
        <v>0</v>
      </c>
      <c r="F57" s="128">
        <f t="shared" si="12"/>
        <v>0</v>
      </c>
      <c r="G57" s="128">
        <f t="shared" si="12"/>
        <v>0</v>
      </c>
      <c r="H57" s="128">
        <f t="shared" si="12"/>
        <v>0</v>
      </c>
      <c r="I57" s="128">
        <f t="shared" si="12"/>
        <v>0</v>
      </c>
      <c r="J57" s="128">
        <f t="shared" si="12"/>
        <v>0</v>
      </c>
      <c r="K57" s="128">
        <f t="shared" si="12"/>
        <v>0</v>
      </c>
      <c r="L57" s="128">
        <f t="shared" si="12"/>
        <v>0</v>
      </c>
      <c r="M57" s="128">
        <f t="shared" si="2"/>
        <v>0</v>
      </c>
      <c r="N57" s="144">
        <f t="shared" si="12"/>
        <v>0</v>
      </c>
      <c r="O57">
        <v>309</v>
      </c>
    </row>
    <row r="58" spans="1:15" customFormat="1" ht="25.5" x14ac:dyDescent="0.25">
      <c r="A58" s="141">
        <v>231</v>
      </c>
      <c r="B58" s="137" t="s">
        <v>397</v>
      </c>
      <c r="C58" s="131">
        <v>0</v>
      </c>
      <c r="D58" s="131">
        <v>0</v>
      </c>
      <c r="E58" s="131">
        <v>0</v>
      </c>
      <c r="F58" s="131">
        <v>0</v>
      </c>
      <c r="G58" s="131">
        <v>0</v>
      </c>
      <c r="H58" s="131">
        <v>0</v>
      </c>
      <c r="I58" s="131">
        <v>0</v>
      </c>
      <c r="J58" s="131">
        <v>0</v>
      </c>
      <c r="K58" s="131">
        <v>0</v>
      </c>
      <c r="L58" s="131">
        <v>0</v>
      </c>
      <c r="M58" s="129">
        <f t="shared" si="2"/>
        <v>0</v>
      </c>
      <c r="N58" s="140"/>
      <c r="O58">
        <v>310</v>
      </c>
    </row>
    <row r="59" spans="1:15" customFormat="1" ht="25.5" customHeight="1" x14ac:dyDescent="0.25">
      <c r="A59" s="141">
        <v>232</v>
      </c>
      <c r="B59" s="137" t="s">
        <v>398</v>
      </c>
      <c r="C59" s="131">
        <v>0</v>
      </c>
      <c r="D59" s="131">
        <v>0</v>
      </c>
      <c r="E59" s="131">
        <v>0</v>
      </c>
      <c r="F59" s="131">
        <v>0</v>
      </c>
      <c r="G59" s="131">
        <v>0</v>
      </c>
      <c r="H59" s="131">
        <v>0</v>
      </c>
      <c r="I59" s="131">
        <v>0</v>
      </c>
      <c r="J59" s="131">
        <v>0</v>
      </c>
      <c r="K59" s="131">
        <v>0</v>
      </c>
      <c r="L59" s="131">
        <v>0</v>
      </c>
      <c r="M59" s="129">
        <f t="shared" si="2"/>
        <v>0</v>
      </c>
      <c r="N59" s="140"/>
      <c r="O59">
        <v>311</v>
      </c>
    </row>
    <row r="60" spans="1:15" customFormat="1" ht="25.5" x14ac:dyDescent="0.25">
      <c r="A60" s="141">
        <v>233</v>
      </c>
      <c r="B60" s="137" t="s">
        <v>399</v>
      </c>
      <c r="C60" s="131">
        <v>0</v>
      </c>
      <c r="D60" s="131">
        <v>0</v>
      </c>
      <c r="E60" s="131">
        <v>0</v>
      </c>
      <c r="F60" s="131">
        <v>0</v>
      </c>
      <c r="G60" s="131">
        <v>0</v>
      </c>
      <c r="H60" s="131">
        <v>0</v>
      </c>
      <c r="I60" s="131">
        <v>0</v>
      </c>
      <c r="J60" s="131">
        <v>0</v>
      </c>
      <c r="K60" s="131">
        <v>0</v>
      </c>
      <c r="L60" s="131">
        <v>0</v>
      </c>
      <c r="M60" s="129">
        <f t="shared" si="2"/>
        <v>0</v>
      </c>
      <c r="N60" s="140"/>
      <c r="O60">
        <v>312</v>
      </c>
    </row>
    <row r="61" spans="1:15" customFormat="1" ht="25.5" x14ac:dyDescent="0.25">
      <c r="A61" s="141">
        <v>234</v>
      </c>
      <c r="B61" s="137" t="s">
        <v>400</v>
      </c>
      <c r="C61" s="131">
        <v>0</v>
      </c>
      <c r="D61" s="131">
        <v>0</v>
      </c>
      <c r="E61" s="131">
        <v>0</v>
      </c>
      <c r="F61" s="131">
        <v>0</v>
      </c>
      <c r="G61" s="131">
        <v>0</v>
      </c>
      <c r="H61" s="131">
        <v>0</v>
      </c>
      <c r="I61" s="131">
        <v>0</v>
      </c>
      <c r="J61" s="131">
        <v>0</v>
      </c>
      <c r="K61" s="131">
        <v>0</v>
      </c>
      <c r="L61" s="131">
        <v>0</v>
      </c>
      <c r="M61" s="129">
        <f t="shared" si="2"/>
        <v>0</v>
      </c>
      <c r="N61" s="140"/>
      <c r="O61">
        <v>313</v>
      </c>
    </row>
    <row r="62" spans="1:15" customFormat="1" ht="25.5" x14ac:dyDescent="0.25">
      <c r="A62" s="141">
        <v>235</v>
      </c>
      <c r="B62" s="137" t="s">
        <v>401</v>
      </c>
      <c r="C62" s="131">
        <v>0</v>
      </c>
      <c r="D62" s="131">
        <v>0</v>
      </c>
      <c r="E62" s="131">
        <v>0</v>
      </c>
      <c r="F62" s="131">
        <v>0</v>
      </c>
      <c r="G62" s="131">
        <v>0</v>
      </c>
      <c r="H62" s="131">
        <v>0</v>
      </c>
      <c r="I62" s="131">
        <v>0</v>
      </c>
      <c r="J62" s="131">
        <v>0</v>
      </c>
      <c r="K62" s="131">
        <v>0</v>
      </c>
      <c r="L62" s="131">
        <v>0</v>
      </c>
      <c r="M62" s="129">
        <f t="shared" si="2"/>
        <v>0</v>
      </c>
      <c r="N62" s="140"/>
      <c r="O62">
        <v>314</v>
      </c>
    </row>
    <row r="63" spans="1:15" customFormat="1" ht="25.5" x14ac:dyDescent="0.25">
      <c r="A63" s="141">
        <v>236</v>
      </c>
      <c r="B63" s="137" t="s">
        <v>402</v>
      </c>
      <c r="C63" s="131">
        <v>0</v>
      </c>
      <c r="D63" s="131">
        <v>0</v>
      </c>
      <c r="E63" s="131">
        <v>0</v>
      </c>
      <c r="F63" s="131">
        <v>0</v>
      </c>
      <c r="G63" s="131">
        <v>0</v>
      </c>
      <c r="H63" s="131">
        <v>0</v>
      </c>
      <c r="I63" s="131">
        <v>0</v>
      </c>
      <c r="J63" s="131">
        <v>0</v>
      </c>
      <c r="K63" s="131">
        <v>0</v>
      </c>
      <c r="L63" s="131">
        <v>0</v>
      </c>
      <c r="M63" s="129">
        <f t="shared" si="2"/>
        <v>0</v>
      </c>
      <c r="N63" s="140"/>
      <c r="O63">
        <v>315</v>
      </c>
    </row>
    <row r="64" spans="1:15" customFormat="1" ht="25.5" x14ac:dyDescent="0.25">
      <c r="A64" s="141">
        <v>237</v>
      </c>
      <c r="B64" s="137" t="s">
        <v>403</v>
      </c>
      <c r="C64" s="131">
        <v>0</v>
      </c>
      <c r="D64" s="131">
        <v>0</v>
      </c>
      <c r="E64" s="131">
        <v>0</v>
      </c>
      <c r="F64" s="131">
        <v>0</v>
      </c>
      <c r="G64" s="131">
        <v>0</v>
      </c>
      <c r="H64" s="131">
        <v>0</v>
      </c>
      <c r="I64" s="131">
        <v>0</v>
      </c>
      <c r="J64" s="131">
        <v>0</v>
      </c>
      <c r="K64" s="131">
        <v>0</v>
      </c>
      <c r="L64" s="131">
        <v>0</v>
      </c>
      <c r="M64" s="129">
        <f t="shared" si="2"/>
        <v>0</v>
      </c>
      <c r="N64" s="140"/>
      <c r="O64">
        <v>316</v>
      </c>
    </row>
    <row r="65" spans="1:15" customFormat="1" ht="25.5" customHeight="1" x14ac:dyDescent="0.25">
      <c r="A65" s="141">
        <v>238</v>
      </c>
      <c r="B65" s="137" t="s">
        <v>404</v>
      </c>
      <c r="C65" s="131">
        <v>0</v>
      </c>
      <c r="D65" s="131">
        <v>0</v>
      </c>
      <c r="E65" s="131">
        <v>0</v>
      </c>
      <c r="F65" s="131">
        <v>0</v>
      </c>
      <c r="G65" s="131">
        <v>0</v>
      </c>
      <c r="H65" s="131">
        <v>0</v>
      </c>
      <c r="I65" s="131">
        <v>0</v>
      </c>
      <c r="J65" s="131">
        <v>0</v>
      </c>
      <c r="K65" s="131">
        <v>0</v>
      </c>
      <c r="L65" s="131">
        <v>0</v>
      </c>
      <c r="M65" s="129">
        <f t="shared" si="2"/>
        <v>0</v>
      </c>
      <c r="N65" s="140"/>
      <c r="O65">
        <v>317</v>
      </c>
    </row>
    <row r="66" spans="1:15" customFormat="1" ht="25.5" customHeight="1" x14ac:dyDescent="0.25">
      <c r="A66" s="141">
        <v>239</v>
      </c>
      <c r="B66" s="137" t="s">
        <v>405</v>
      </c>
      <c r="C66" s="131">
        <v>0</v>
      </c>
      <c r="D66" s="131">
        <v>0</v>
      </c>
      <c r="E66" s="131">
        <v>0</v>
      </c>
      <c r="F66" s="131">
        <v>0</v>
      </c>
      <c r="G66" s="131">
        <v>0</v>
      </c>
      <c r="H66" s="131">
        <v>0</v>
      </c>
      <c r="I66" s="131">
        <v>0</v>
      </c>
      <c r="J66" s="131">
        <v>0</v>
      </c>
      <c r="K66" s="131">
        <v>0</v>
      </c>
      <c r="L66" s="131">
        <v>0</v>
      </c>
      <c r="M66" s="129">
        <f t="shared" si="2"/>
        <v>0</v>
      </c>
      <c r="N66" s="140"/>
      <c r="O66">
        <v>399</v>
      </c>
    </row>
    <row r="67" spans="1:15" customFormat="1" ht="30" x14ac:dyDescent="0.25">
      <c r="A67" s="134">
        <v>2400</v>
      </c>
      <c r="B67" s="135" t="s">
        <v>406</v>
      </c>
      <c r="C67" s="128">
        <f t="shared" ref="C67:N67" si="13">SUM(C68:C76)</f>
        <v>6840407.7699999996</v>
      </c>
      <c r="D67" s="128">
        <f>SUM(D68:D76)</f>
        <v>0</v>
      </c>
      <c r="E67" s="128">
        <f t="shared" si="13"/>
        <v>0</v>
      </c>
      <c r="F67" s="128">
        <f t="shared" si="13"/>
        <v>0</v>
      </c>
      <c r="G67" s="128">
        <f t="shared" si="13"/>
        <v>0</v>
      </c>
      <c r="H67" s="128">
        <f t="shared" si="13"/>
        <v>0</v>
      </c>
      <c r="I67" s="128">
        <f t="shared" si="13"/>
        <v>0</v>
      </c>
      <c r="J67" s="128">
        <f t="shared" si="13"/>
        <v>0</v>
      </c>
      <c r="K67" s="128">
        <f t="shared" si="13"/>
        <v>0</v>
      </c>
      <c r="L67" s="128">
        <f t="shared" si="13"/>
        <v>0</v>
      </c>
      <c r="M67" s="128">
        <f t="shared" si="2"/>
        <v>6840407.7699999996</v>
      </c>
      <c r="N67" s="144">
        <f t="shared" si="13"/>
        <v>0</v>
      </c>
    </row>
    <row r="68" spans="1:15" customFormat="1" ht="25.5" customHeight="1" x14ac:dyDescent="0.25">
      <c r="A68" s="141">
        <v>241</v>
      </c>
      <c r="B68" s="137" t="s">
        <v>407</v>
      </c>
      <c r="C68" s="131">
        <v>0</v>
      </c>
      <c r="D68" s="131">
        <v>0</v>
      </c>
      <c r="E68" s="131">
        <v>0</v>
      </c>
      <c r="F68" s="131">
        <v>0</v>
      </c>
      <c r="G68" s="131">
        <v>0</v>
      </c>
      <c r="H68" s="131">
        <v>0</v>
      </c>
      <c r="I68" s="131">
        <v>0</v>
      </c>
      <c r="J68" s="131">
        <v>0</v>
      </c>
      <c r="K68" s="131">
        <v>0</v>
      </c>
      <c r="L68" s="131">
        <v>0</v>
      </c>
      <c r="M68" s="129">
        <f t="shared" si="2"/>
        <v>0</v>
      </c>
      <c r="N68" s="140"/>
      <c r="O68">
        <v>401</v>
      </c>
    </row>
    <row r="69" spans="1:15" customFormat="1" ht="25.5" customHeight="1" x14ac:dyDescent="0.25">
      <c r="A69" s="141">
        <v>242</v>
      </c>
      <c r="B69" s="137" t="s">
        <v>408</v>
      </c>
      <c r="C69" s="131">
        <v>0</v>
      </c>
      <c r="D69" s="131">
        <v>0</v>
      </c>
      <c r="E69" s="131">
        <v>0</v>
      </c>
      <c r="F69" s="131">
        <v>0</v>
      </c>
      <c r="G69" s="131">
        <v>0</v>
      </c>
      <c r="H69" s="131">
        <v>0</v>
      </c>
      <c r="I69" s="131">
        <v>0</v>
      </c>
      <c r="J69" s="131">
        <v>0</v>
      </c>
      <c r="K69" s="131">
        <v>0</v>
      </c>
      <c r="L69" s="131">
        <v>0</v>
      </c>
      <c r="M69" s="129">
        <f t="shared" si="2"/>
        <v>0</v>
      </c>
      <c r="N69" s="140"/>
      <c r="O69">
        <v>402</v>
      </c>
    </row>
    <row r="70" spans="1:15" customFormat="1" ht="25.5" customHeight="1" x14ac:dyDescent="0.25">
      <c r="A70" s="141">
        <v>243</v>
      </c>
      <c r="B70" s="137" t="s">
        <v>409</v>
      </c>
      <c r="C70" s="131">
        <v>0</v>
      </c>
      <c r="D70" s="131">
        <v>0</v>
      </c>
      <c r="E70" s="131">
        <v>0</v>
      </c>
      <c r="F70" s="131">
        <v>0</v>
      </c>
      <c r="G70" s="131">
        <v>0</v>
      </c>
      <c r="H70" s="131">
        <v>0</v>
      </c>
      <c r="I70" s="131">
        <v>0</v>
      </c>
      <c r="J70" s="131">
        <v>0</v>
      </c>
      <c r="K70" s="131">
        <v>0</v>
      </c>
      <c r="L70" s="131">
        <v>0</v>
      </c>
      <c r="M70" s="129">
        <f t="shared" si="2"/>
        <v>0</v>
      </c>
      <c r="N70" s="140"/>
      <c r="O70">
        <v>403</v>
      </c>
    </row>
    <row r="71" spans="1:15" customFormat="1" ht="25.5" customHeight="1" x14ac:dyDescent="0.25">
      <c r="A71" s="141">
        <v>244</v>
      </c>
      <c r="B71" s="137" t="s">
        <v>410</v>
      </c>
      <c r="C71" s="131">
        <v>0</v>
      </c>
      <c r="D71" s="131">
        <v>0</v>
      </c>
      <c r="E71" s="131">
        <v>0</v>
      </c>
      <c r="F71" s="131">
        <v>0</v>
      </c>
      <c r="G71" s="131">
        <v>0</v>
      </c>
      <c r="H71" s="131">
        <v>0</v>
      </c>
      <c r="I71" s="131">
        <v>0</v>
      </c>
      <c r="J71" s="131">
        <v>0</v>
      </c>
      <c r="K71" s="131">
        <v>0</v>
      </c>
      <c r="L71" s="131">
        <v>0</v>
      </c>
      <c r="M71" s="129">
        <f t="shared" ref="M71:M134" si="14">SUM(C71:L71)</f>
        <v>0</v>
      </c>
      <c r="N71" s="140"/>
      <c r="O71">
        <v>404</v>
      </c>
    </row>
    <row r="72" spans="1:15" customFormat="1" ht="25.5" customHeight="1" x14ac:dyDescent="0.25">
      <c r="A72" s="141">
        <v>245</v>
      </c>
      <c r="B72" s="137" t="s">
        <v>411</v>
      </c>
      <c r="C72" s="131">
        <v>0</v>
      </c>
      <c r="D72" s="131">
        <v>0</v>
      </c>
      <c r="E72" s="131">
        <v>0</v>
      </c>
      <c r="F72" s="131">
        <v>0</v>
      </c>
      <c r="G72" s="131">
        <v>0</v>
      </c>
      <c r="H72" s="131">
        <v>0</v>
      </c>
      <c r="I72" s="131">
        <v>0</v>
      </c>
      <c r="J72" s="131">
        <v>0</v>
      </c>
      <c r="K72" s="131">
        <v>0</v>
      </c>
      <c r="L72" s="131">
        <v>0</v>
      </c>
      <c r="M72" s="129">
        <f t="shared" si="14"/>
        <v>0</v>
      </c>
      <c r="N72" s="140"/>
      <c r="O72">
        <v>405</v>
      </c>
    </row>
    <row r="73" spans="1:15" customFormat="1" ht="25.5" customHeight="1" x14ac:dyDescent="0.25">
      <c r="A73" s="141">
        <v>246</v>
      </c>
      <c r="B73" s="137" t="s">
        <v>412</v>
      </c>
      <c r="C73" s="131">
        <v>760974.16</v>
      </c>
      <c r="D73" s="131">
        <v>0</v>
      </c>
      <c r="E73" s="131">
        <v>0</v>
      </c>
      <c r="F73" s="131">
        <v>0</v>
      </c>
      <c r="G73" s="131">
        <v>0</v>
      </c>
      <c r="H73" s="131">
        <v>0</v>
      </c>
      <c r="I73" s="131">
        <v>0</v>
      </c>
      <c r="J73" s="131">
        <v>0</v>
      </c>
      <c r="K73" s="131">
        <v>0</v>
      </c>
      <c r="L73" s="131">
        <v>0</v>
      </c>
      <c r="M73" s="129">
        <f t="shared" si="14"/>
        <v>760974.16</v>
      </c>
      <c r="N73" s="140"/>
      <c r="O73">
        <v>406</v>
      </c>
    </row>
    <row r="74" spans="1:15" customFormat="1" ht="25.5" customHeight="1" x14ac:dyDescent="0.25">
      <c r="A74" s="141">
        <v>247</v>
      </c>
      <c r="B74" s="137" t="s">
        <v>413</v>
      </c>
      <c r="C74" s="131"/>
      <c r="D74" s="131">
        <v>0</v>
      </c>
      <c r="E74" s="131">
        <v>0</v>
      </c>
      <c r="F74" s="131">
        <v>0</v>
      </c>
      <c r="G74" s="131">
        <v>0</v>
      </c>
      <c r="H74" s="131">
        <v>0</v>
      </c>
      <c r="I74" s="131">
        <v>0</v>
      </c>
      <c r="J74" s="131">
        <v>0</v>
      </c>
      <c r="K74" s="131">
        <v>0</v>
      </c>
      <c r="L74" s="131">
        <v>0</v>
      </c>
      <c r="M74" s="129">
        <f t="shared" si="14"/>
        <v>0</v>
      </c>
      <c r="N74" s="140"/>
      <c r="O74">
        <v>407</v>
      </c>
    </row>
    <row r="75" spans="1:15" customFormat="1" ht="25.5" customHeight="1" x14ac:dyDescent="0.25">
      <c r="A75" s="141">
        <v>248</v>
      </c>
      <c r="B75" s="137" t="s">
        <v>414</v>
      </c>
      <c r="C75" s="131">
        <v>343786.23999999999</v>
      </c>
      <c r="D75" s="131">
        <v>0</v>
      </c>
      <c r="E75" s="131">
        <v>0</v>
      </c>
      <c r="F75" s="131">
        <v>0</v>
      </c>
      <c r="G75" s="131">
        <v>0</v>
      </c>
      <c r="H75" s="131">
        <v>0</v>
      </c>
      <c r="I75" s="131">
        <v>0</v>
      </c>
      <c r="J75" s="131">
        <v>0</v>
      </c>
      <c r="K75" s="131">
        <v>0</v>
      </c>
      <c r="L75" s="131">
        <v>0</v>
      </c>
      <c r="M75" s="129">
        <f t="shared" si="14"/>
        <v>343786.23999999999</v>
      </c>
      <c r="N75" s="140"/>
      <c r="O75">
        <v>499</v>
      </c>
    </row>
    <row r="76" spans="1:15" customFormat="1" ht="25.5" customHeight="1" x14ac:dyDescent="0.25">
      <c r="A76" s="141">
        <v>249</v>
      </c>
      <c r="B76" s="137" t="s">
        <v>415</v>
      </c>
      <c r="C76" s="131">
        <v>5735647.3700000001</v>
      </c>
      <c r="D76" s="131">
        <v>0</v>
      </c>
      <c r="E76" s="131">
        <v>0</v>
      </c>
      <c r="F76" s="131">
        <v>0</v>
      </c>
      <c r="G76" s="131">
        <v>0</v>
      </c>
      <c r="H76" s="131">
        <v>0</v>
      </c>
      <c r="I76" s="131">
        <v>0</v>
      </c>
      <c r="J76" s="131">
        <v>0</v>
      </c>
      <c r="K76" s="131">
        <v>0</v>
      </c>
      <c r="L76" s="131">
        <v>0</v>
      </c>
      <c r="M76" s="129">
        <f t="shared" si="14"/>
        <v>5735647.3700000001</v>
      </c>
      <c r="N76" s="140"/>
    </row>
    <row r="77" spans="1:15" customFormat="1" ht="25.5" customHeight="1" x14ac:dyDescent="0.25">
      <c r="A77" s="134">
        <v>2500</v>
      </c>
      <c r="B77" s="135" t="s">
        <v>416</v>
      </c>
      <c r="C77" s="128">
        <f t="shared" ref="C77:N77" si="15">SUM(C78:C84)</f>
        <v>389580</v>
      </c>
      <c r="D77" s="128">
        <f>SUM(D78:D84)</f>
        <v>0</v>
      </c>
      <c r="E77" s="128">
        <f t="shared" si="15"/>
        <v>0</v>
      </c>
      <c r="F77" s="128">
        <f t="shared" si="15"/>
        <v>0</v>
      </c>
      <c r="G77" s="128">
        <f t="shared" si="15"/>
        <v>0</v>
      </c>
      <c r="H77" s="128">
        <f t="shared" si="15"/>
        <v>0</v>
      </c>
      <c r="I77" s="128">
        <f t="shared" si="15"/>
        <v>0</v>
      </c>
      <c r="J77" s="128">
        <f t="shared" si="15"/>
        <v>0</v>
      </c>
      <c r="K77" s="128">
        <f t="shared" si="15"/>
        <v>0</v>
      </c>
      <c r="L77" s="128">
        <f t="shared" si="15"/>
        <v>0</v>
      </c>
      <c r="M77" s="128">
        <f t="shared" si="14"/>
        <v>389580</v>
      </c>
      <c r="N77" s="144">
        <f t="shared" si="15"/>
        <v>0</v>
      </c>
      <c r="O77">
        <v>501</v>
      </c>
    </row>
    <row r="78" spans="1:15" customFormat="1" ht="25.5" customHeight="1" x14ac:dyDescent="0.25">
      <c r="A78" s="141">
        <v>251</v>
      </c>
      <c r="B78" s="137" t="s">
        <v>417</v>
      </c>
      <c r="C78" s="131">
        <v>153000</v>
      </c>
      <c r="D78" s="131">
        <v>0</v>
      </c>
      <c r="E78" s="131">
        <v>0</v>
      </c>
      <c r="F78" s="131">
        <v>0</v>
      </c>
      <c r="G78" s="131">
        <v>0</v>
      </c>
      <c r="H78" s="131">
        <v>0</v>
      </c>
      <c r="I78" s="131">
        <v>0</v>
      </c>
      <c r="J78" s="131">
        <v>0</v>
      </c>
      <c r="K78" s="131">
        <v>0</v>
      </c>
      <c r="L78" s="131">
        <v>0</v>
      </c>
      <c r="M78" s="129">
        <f t="shared" si="14"/>
        <v>153000</v>
      </c>
      <c r="N78" s="140"/>
      <c r="O78">
        <v>502</v>
      </c>
    </row>
    <row r="79" spans="1:15" customFormat="1" ht="25.5" customHeight="1" x14ac:dyDescent="0.25">
      <c r="A79" s="141">
        <v>252</v>
      </c>
      <c r="B79" s="137" t="s">
        <v>418</v>
      </c>
      <c r="C79" s="131">
        <v>120500</v>
      </c>
      <c r="D79" s="131">
        <v>0</v>
      </c>
      <c r="E79" s="131">
        <v>0</v>
      </c>
      <c r="F79" s="131">
        <v>0</v>
      </c>
      <c r="G79" s="131">
        <v>0</v>
      </c>
      <c r="H79" s="131">
        <v>0</v>
      </c>
      <c r="I79" s="131">
        <v>0</v>
      </c>
      <c r="J79" s="131">
        <v>0</v>
      </c>
      <c r="K79" s="131">
        <v>0</v>
      </c>
      <c r="L79" s="131">
        <v>0</v>
      </c>
      <c r="M79" s="129">
        <f t="shared" si="14"/>
        <v>120500</v>
      </c>
      <c r="N79" s="140"/>
      <c r="O79">
        <v>503</v>
      </c>
    </row>
    <row r="80" spans="1:15" customFormat="1" ht="25.5" customHeight="1" x14ac:dyDescent="0.25">
      <c r="A80" s="141">
        <v>253</v>
      </c>
      <c r="B80" s="137" t="s">
        <v>419</v>
      </c>
      <c r="C80" s="131">
        <v>53398.46</v>
      </c>
      <c r="D80" s="131">
        <v>0</v>
      </c>
      <c r="E80" s="131">
        <v>0</v>
      </c>
      <c r="F80" s="131">
        <v>0</v>
      </c>
      <c r="G80" s="131">
        <v>0</v>
      </c>
      <c r="H80" s="131">
        <v>0</v>
      </c>
      <c r="I80" s="131">
        <v>0</v>
      </c>
      <c r="J80" s="131">
        <v>0</v>
      </c>
      <c r="K80" s="131">
        <v>0</v>
      </c>
      <c r="L80" s="131">
        <v>0</v>
      </c>
      <c r="M80" s="129">
        <f t="shared" si="14"/>
        <v>53398.46</v>
      </c>
      <c r="N80" s="140"/>
      <c r="O80">
        <v>599</v>
      </c>
    </row>
    <row r="81" spans="1:15" customFormat="1" ht="25.5" customHeight="1" x14ac:dyDescent="0.25">
      <c r="A81" s="141">
        <v>254</v>
      </c>
      <c r="B81" s="137" t="s">
        <v>420</v>
      </c>
      <c r="C81" s="131">
        <v>56681.54</v>
      </c>
      <c r="D81" s="131">
        <v>0</v>
      </c>
      <c r="E81" s="131">
        <v>0</v>
      </c>
      <c r="F81" s="131">
        <v>0</v>
      </c>
      <c r="G81" s="131">
        <v>0</v>
      </c>
      <c r="H81" s="131">
        <v>0</v>
      </c>
      <c r="I81" s="131">
        <v>0</v>
      </c>
      <c r="J81" s="131">
        <v>0</v>
      </c>
      <c r="K81" s="131">
        <v>0</v>
      </c>
      <c r="L81" s="131">
        <v>0</v>
      </c>
      <c r="M81" s="129">
        <f t="shared" si="14"/>
        <v>56681.54</v>
      </c>
      <c r="N81" s="140"/>
    </row>
    <row r="82" spans="1:15" customFormat="1" ht="25.5" customHeight="1" x14ac:dyDescent="0.25">
      <c r="A82" s="141">
        <v>255</v>
      </c>
      <c r="B82" s="137" t="s">
        <v>421</v>
      </c>
      <c r="C82" s="131">
        <v>0</v>
      </c>
      <c r="D82" s="131">
        <v>0</v>
      </c>
      <c r="E82" s="131">
        <v>0</v>
      </c>
      <c r="F82" s="131">
        <v>0</v>
      </c>
      <c r="G82" s="131">
        <v>0</v>
      </c>
      <c r="H82" s="131">
        <v>0</v>
      </c>
      <c r="I82" s="131">
        <v>0</v>
      </c>
      <c r="J82" s="131">
        <v>0</v>
      </c>
      <c r="K82" s="131">
        <v>0</v>
      </c>
      <c r="L82" s="131">
        <v>0</v>
      </c>
      <c r="M82" s="129">
        <f t="shared" si="14"/>
        <v>0</v>
      </c>
      <c r="N82" s="140"/>
      <c r="O82">
        <v>901</v>
      </c>
    </row>
    <row r="83" spans="1:15" customFormat="1" ht="25.5" customHeight="1" x14ac:dyDescent="0.25">
      <c r="A83" s="141">
        <v>256</v>
      </c>
      <c r="B83" s="137" t="s">
        <v>422</v>
      </c>
      <c r="C83" s="131">
        <v>6000</v>
      </c>
      <c r="D83" s="131">
        <v>0</v>
      </c>
      <c r="E83" s="131">
        <v>0</v>
      </c>
      <c r="F83" s="131">
        <v>0</v>
      </c>
      <c r="G83" s="131">
        <v>0</v>
      </c>
      <c r="H83" s="131">
        <v>0</v>
      </c>
      <c r="I83" s="131">
        <v>0</v>
      </c>
      <c r="J83" s="131">
        <v>0</v>
      </c>
      <c r="K83" s="131">
        <v>0</v>
      </c>
      <c r="L83" s="131">
        <v>0</v>
      </c>
      <c r="M83" s="129">
        <f t="shared" si="14"/>
        <v>6000</v>
      </c>
      <c r="N83" s="140"/>
      <c r="O83">
        <v>902</v>
      </c>
    </row>
    <row r="84" spans="1:15" customFormat="1" ht="25.5" customHeight="1" x14ac:dyDescent="0.25">
      <c r="A84" s="141">
        <v>259</v>
      </c>
      <c r="B84" s="137" t="s">
        <v>423</v>
      </c>
      <c r="C84" s="131">
        <v>0</v>
      </c>
      <c r="D84" s="131">
        <v>0</v>
      </c>
      <c r="E84" s="131">
        <v>0</v>
      </c>
      <c r="F84" s="131">
        <v>0</v>
      </c>
      <c r="G84" s="131">
        <v>0</v>
      </c>
      <c r="H84" s="131">
        <v>0</v>
      </c>
      <c r="I84" s="131">
        <v>0</v>
      </c>
      <c r="J84" s="131">
        <v>0</v>
      </c>
      <c r="K84" s="131">
        <v>0</v>
      </c>
      <c r="L84" s="131">
        <v>0</v>
      </c>
      <c r="M84" s="129">
        <f t="shared" si="14"/>
        <v>0</v>
      </c>
      <c r="N84" s="140"/>
      <c r="O84">
        <v>903</v>
      </c>
    </row>
    <row r="85" spans="1:15" customFormat="1" ht="25.5" customHeight="1" x14ac:dyDescent="0.25">
      <c r="A85" s="134">
        <v>2600</v>
      </c>
      <c r="B85" s="135" t="s">
        <v>424</v>
      </c>
      <c r="C85" s="128">
        <f t="shared" ref="C85:N85" si="16">SUM(C86:C87)</f>
        <v>5949442</v>
      </c>
      <c r="D85" s="128">
        <f>SUM(D86:D87)</f>
        <v>0</v>
      </c>
      <c r="E85" s="128">
        <f t="shared" si="16"/>
        <v>0</v>
      </c>
      <c r="F85" s="128">
        <f t="shared" si="16"/>
        <v>0</v>
      </c>
      <c r="G85" s="128">
        <f t="shared" si="16"/>
        <v>0</v>
      </c>
      <c r="H85" s="128">
        <f t="shared" si="16"/>
        <v>0</v>
      </c>
      <c r="I85" s="128">
        <f t="shared" si="16"/>
        <v>0</v>
      </c>
      <c r="J85" s="128">
        <f t="shared" si="16"/>
        <v>0</v>
      </c>
      <c r="K85" s="128">
        <f t="shared" si="16"/>
        <v>0</v>
      </c>
      <c r="L85" s="128">
        <f t="shared" si="16"/>
        <v>0</v>
      </c>
      <c r="M85" s="128">
        <f t="shared" si="14"/>
        <v>5949442</v>
      </c>
      <c r="N85" s="144">
        <f t="shared" si="16"/>
        <v>0</v>
      </c>
      <c r="O85">
        <v>904</v>
      </c>
    </row>
    <row r="86" spans="1:15" customFormat="1" ht="25.5" customHeight="1" x14ac:dyDescent="0.25">
      <c r="A86" s="141">
        <v>261</v>
      </c>
      <c r="B86" s="137" t="s">
        <v>425</v>
      </c>
      <c r="C86" s="131">
        <v>5949442</v>
      </c>
      <c r="D86" s="131">
        <v>0</v>
      </c>
      <c r="E86" s="131">
        <v>0</v>
      </c>
      <c r="F86" s="131">
        <v>0</v>
      </c>
      <c r="G86" s="131">
        <v>0</v>
      </c>
      <c r="H86" s="131">
        <v>0</v>
      </c>
      <c r="I86" s="131">
        <v>0</v>
      </c>
      <c r="J86" s="131">
        <v>0</v>
      </c>
      <c r="K86" s="131">
        <v>0</v>
      </c>
      <c r="L86" s="131">
        <v>0</v>
      </c>
      <c r="M86" s="129">
        <f t="shared" si="14"/>
        <v>5949442</v>
      </c>
      <c r="N86" s="140"/>
      <c r="O86">
        <v>999</v>
      </c>
    </row>
    <row r="87" spans="1:15" customFormat="1" ht="25.5" customHeight="1" x14ac:dyDescent="0.25">
      <c r="A87" s="141">
        <v>262</v>
      </c>
      <c r="B87" s="137" t="s">
        <v>426</v>
      </c>
      <c r="C87" s="131">
        <v>0</v>
      </c>
      <c r="D87" s="131">
        <v>0</v>
      </c>
      <c r="E87" s="131">
        <v>0</v>
      </c>
      <c r="F87" s="131">
        <v>0</v>
      </c>
      <c r="G87" s="131">
        <v>0</v>
      </c>
      <c r="H87" s="131">
        <v>0</v>
      </c>
      <c r="I87" s="131">
        <v>0</v>
      </c>
      <c r="J87" s="131">
        <v>0</v>
      </c>
      <c r="K87" s="131">
        <v>0</v>
      </c>
      <c r="L87" s="131">
        <v>0</v>
      </c>
      <c r="M87" s="129">
        <f t="shared" si="14"/>
        <v>0</v>
      </c>
      <c r="N87" s="140"/>
    </row>
    <row r="88" spans="1:15" customFormat="1" ht="30" x14ac:dyDescent="0.25">
      <c r="A88" s="134">
        <v>2700</v>
      </c>
      <c r="B88" s="135" t="s">
        <v>427</v>
      </c>
      <c r="C88" s="128">
        <f t="shared" ref="C88:N88" si="17">SUM(C89:C93)</f>
        <v>1528553.98</v>
      </c>
      <c r="D88" s="128">
        <f>SUM(D89:D93)</f>
        <v>0</v>
      </c>
      <c r="E88" s="128">
        <f t="shared" si="17"/>
        <v>0</v>
      </c>
      <c r="F88" s="128">
        <f t="shared" si="17"/>
        <v>0</v>
      </c>
      <c r="G88" s="128">
        <f t="shared" si="17"/>
        <v>0</v>
      </c>
      <c r="H88" s="128">
        <f t="shared" si="17"/>
        <v>0</v>
      </c>
      <c r="I88" s="128">
        <f t="shared" si="17"/>
        <v>0</v>
      </c>
      <c r="J88" s="128">
        <f t="shared" si="17"/>
        <v>0</v>
      </c>
      <c r="K88" s="128">
        <f t="shared" si="17"/>
        <v>0</v>
      </c>
      <c r="L88" s="128">
        <f t="shared" si="17"/>
        <v>0</v>
      </c>
      <c r="M88" s="128">
        <f t="shared" si="14"/>
        <v>1528553.98</v>
      </c>
      <c r="N88" s="144">
        <f t="shared" si="17"/>
        <v>0</v>
      </c>
    </row>
    <row r="89" spans="1:15" customFormat="1" ht="25.5" customHeight="1" x14ac:dyDescent="0.25">
      <c r="A89" s="141">
        <v>271</v>
      </c>
      <c r="B89" s="137" t="s">
        <v>428</v>
      </c>
      <c r="C89" s="131">
        <v>1261372.82</v>
      </c>
      <c r="D89" s="131">
        <v>0</v>
      </c>
      <c r="E89" s="131">
        <v>0</v>
      </c>
      <c r="F89" s="131">
        <v>0</v>
      </c>
      <c r="G89" s="131">
        <v>0</v>
      </c>
      <c r="H89" s="131">
        <v>0</v>
      </c>
      <c r="I89" s="131">
        <v>0</v>
      </c>
      <c r="J89" s="131">
        <v>0</v>
      </c>
      <c r="K89" s="131">
        <v>0</v>
      </c>
      <c r="L89" s="131">
        <v>0</v>
      </c>
      <c r="M89" s="129">
        <f t="shared" si="14"/>
        <v>1261372.82</v>
      </c>
      <c r="N89" s="140"/>
    </row>
    <row r="90" spans="1:15" customFormat="1" ht="25.5" customHeight="1" x14ac:dyDescent="0.25">
      <c r="A90" s="141">
        <v>272</v>
      </c>
      <c r="B90" s="137" t="s">
        <v>429</v>
      </c>
      <c r="C90" s="131">
        <v>135454.16</v>
      </c>
      <c r="D90" s="131">
        <v>0</v>
      </c>
      <c r="E90" s="131">
        <v>0</v>
      </c>
      <c r="F90" s="131">
        <v>0</v>
      </c>
      <c r="G90" s="131">
        <v>0</v>
      </c>
      <c r="H90" s="131">
        <v>0</v>
      </c>
      <c r="I90" s="131">
        <v>0</v>
      </c>
      <c r="J90" s="131">
        <v>0</v>
      </c>
      <c r="K90" s="131">
        <v>0</v>
      </c>
      <c r="L90" s="131">
        <v>0</v>
      </c>
      <c r="M90" s="129">
        <f t="shared" si="14"/>
        <v>135454.16</v>
      </c>
      <c r="N90" s="140"/>
    </row>
    <row r="91" spans="1:15" customFormat="1" ht="25.5" customHeight="1" x14ac:dyDescent="0.25">
      <c r="A91" s="141">
        <v>273</v>
      </c>
      <c r="B91" s="137" t="s">
        <v>430</v>
      </c>
      <c r="C91" s="131">
        <v>131727</v>
      </c>
      <c r="D91" s="131">
        <v>0</v>
      </c>
      <c r="E91" s="131">
        <v>0</v>
      </c>
      <c r="F91" s="131">
        <v>0</v>
      </c>
      <c r="G91" s="131">
        <v>0</v>
      </c>
      <c r="H91" s="131">
        <v>0</v>
      </c>
      <c r="I91" s="131">
        <v>0</v>
      </c>
      <c r="J91" s="131">
        <v>0</v>
      </c>
      <c r="K91" s="131">
        <v>0</v>
      </c>
      <c r="L91" s="131">
        <v>0</v>
      </c>
      <c r="M91" s="129">
        <f t="shared" si="14"/>
        <v>131727</v>
      </c>
      <c r="N91" s="140"/>
    </row>
    <row r="92" spans="1:15" customFormat="1" ht="25.5" customHeight="1" x14ac:dyDescent="0.25">
      <c r="A92" s="141">
        <v>274</v>
      </c>
      <c r="B92" s="137" t="s">
        <v>431</v>
      </c>
      <c r="C92" s="131">
        <v>0</v>
      </c>
      <c r="D92" s="131">
        <v>0</v>
      </c>
      <c r="E92" s="131">
        <v>0</v>
      </c>
      <c r="F92" s="131">
        <v>0</v>
      </c>
      <c r="G92" s="131">
        <v>0</v>
      </c>
      <c r="H92" s="131">
        <v>0</v>
      </c>
      <c r="I92" s="131">
        <v>0</v>
      </c>
      <c r="J92" s="131">
        <v>0</v>
      </c>
      <c r="K92" s="131">
        <v>0</v>
      </c>
      <c r="L92" s="131">
        <v>0</v>
      </c>
      <c r="M92" s="129">
        <f t="shared" si="14"/>
        <v>0</v>
      </c>
      <c r="N92" s="140"/>
    </row>
    <row r="93" spans="1:15" customFormat="1" ht="25.5" customHeight="1" x14ac:dyDescent="0.25">
      <c r="A93" s="141">
        <v>275</v>
      </c>
      <c r="B93" s="137" t="s">
        <v>432</v>
      </c>
      <c r="C93" s="131">
        <v>0</v>
      </c>
      <c r="D93" s="131">
        <v>0</v>
      </c>
      <c r="E93" s="131">
        <v>0</v>
      </c>
      <c r="F93" s="131">
        <v>0</v>
      </c>
      <c r="G93" s="131">
        <v>0</v>
      </c>
      <c r="H93" s="131">
        <v>0</v>
      </c>
      <c r="I93" s="131">
        <v>0</v>
      </c>
      <c r="J93" s="131">
        <v>0</v>
      </c>
      <c r="K93" s="131">
        <v>0</v>
      </c>
      <c r="L93" s="131">
        <v>0</v>
      </c>
      <c r="M93" s="129">
        <f t="shared" si="14"/>
        <v>0</v>
      </c>
      <c r="N93" s="140"/>
    </row>
    <row r="94" spans="1:15" customFormat="1" ht="25.5" customHeight="1" x14ac:dyDescent="0.25">
      <c r="A94" s="134">
        <v>2800</v>
      </c>
      <c r="B94" s="135" t="s">
        <v>433</v>
      </c>
      <c r="C94" s="128">
        <f t="shared" ref="C94:N94" si="18">SUM(C95:C97)</f>
        <v>50000</v>
      </c>
      <c r="D94" s="128">
        <f>SUM(D95:D97)</f>
        <v>0</v>
      </c>
      <c r="E94" s="128">
        <f t="shared" si="18"/>
        <v>0</v>
      </c>
      <c r="F94" s="128">
        <f t="shared" si="18"/>
        <v>0</v>
      </c>
      <c r="G94" s="128">
        <f t="shared" si="18"/>
        <v>0</v>
      </c>
      <c r="H94" s="128">
        <f t="shared" si="18"/>
        <v>0</v>
      </c>
      <c r="I94" s="128">
        <f t="shared" si="18"/>
        <v>0</v>
      </c>
      <c r="J94" s="128">
        <f t="shared" si="18"/>
        <v>0</v>
      </c>
      <c r="K94" s="128">
        <f t="shared" si="18"/>
        <v>0</v>
      </c>
      <c r="L94" s="128">
        <f t="shared" si="18"/>
        <v>0</v>
      </c>
      <c r="M94" s="128">
        <f t="shared" si="14"/>
        <v>50000</v>
      </c>
      <c r="N94" s="144">
        <f t="shared" si="18"/>
        <v>0</v>
      </c>
    </row>
    <row r="95" spans="1:15" customFormat="1" ht="25.5" customHeight="1" x14ac:dyDescent="0.25">
      <c r="A95" s="141">
        <v>281</v>
      </c>
      <c r="B95" s="137" t="s">
        <v>434</v>
      </c>
      <c r="C95" s="131">
        <v>50000</v>
      </c>
      <c r="D95" s="131">
        <v>0</v>
      </c>
      <c r="E95" s="131">
        <v>0</v>
      </c>
      <c r="F95" s="131">
        <v>0</v>
      </c>
      <c r="G95" s="131">
        <v>0</v>
      </c>
      <c r="H95" s="131">
        <v>0</v>
      </c>
      <c r="I95" s="131">
        <v>0</v>
      </c>
      <c r="J95" s="131">
        <v>0</v>
      </c>
      <c r="K95" s="131">
        <v>0</v>
      </c>
      <c r="L95" s="131">
        <v>0</v>
      </c>
      <c r="M95" s="129">
        <f t="shared" si="14"/>
        <v>50000</v>
      </c>
      <c r="N95" s="140"/>
    </row>
    <row r="96" spans="1:15" customFormat="1" ht="25.5" customHeight="1" x14ac:dyDescent="0.25">
      <c r="A96" s="141">
        <v>282</v>
      </c>
      <c r="B96" s="137" t="s">
        <v>435</v>
      </c>
      <c r="C96" s="131">
        <v>0</v>
      </c>
      <c r="D96" s="131">
        <v>0</v>
      </c>
      <c r="E96" s="131">
        <v>0</v>
      </c>
      <c r="F96" s="131">
        <v>0</v>
      </c>
      <c r="G96" s="131">
        <v>0</v>
      </c>
      <c r="H96" s="131">
        <v>0</v>
      </c>
      <c r="I96" s="131">
        <v>0</v>
      </c>
      <c r="J96" s="131">
        <v>0</v>
      </c>
      <c r="K96" s="131">
        <v>0</v>
      </c>
      <c r="L96" s="131">
        <v>0</v>
      </c>
      <c r="M96" s="129">
        <f t="shared" si="14"/>
        <v>0</v>
      </c>
      <c r="N96" s="140"/>
    </row>
    <row r="97" spans="1:14" customFormat="1" ht="25.5" customHeight="1" x14ac:dyDescent="0.25">
      <c r="A97" s="141">
        <v>283</v>
      </c>
      <c r="B97" s="137" t="s">
        <v>436</v>
      </c>
      <c r="C97" s="131">
        <v>0</v>
      </c>
      <c r="D97" s="131">
        <v>0</v>
      </c>
      <c r="E97" s="131">
        <v>0</v>
      </c>
      <c r="F97" s="131">
        <v>0</v>
      </c>
      <c r="G97" s="131">
        <v>0</v>
      </c>
      <c r="H97" s="131">
        <v>0</v>
      </c>
      <c r="I97" s="131">
        <v>0</v>
      </c>
      <c r="J97" s="131">
        <v>0</v>
      </c>
      <c r="K97" s="131">
        <v>0</v>
      </c>
      <c r="L97" s="131">
        <v>0</v>
      </c>
      <c r="M97" s="129">
        <f t="shared" si="14"/>
        <v>0</v>
      </c>
      <c r="N97" s="140"/>
    </row>
    <row r="98" spans="1:14" customFormat="1" ht="25.5" customHeight="1" x14ac:dyDescent="0.25">
      <c r="A98" s="134">
        <v>2900</v>
      </c>
      <c r="B98" s="135" t="s">
        <v>437</v>
      </c>
      <c r="C98" s="128">
        <f t="shared" ref="C98:N98" si="19">SUM(C99:C107)</f>
        <v>1708206.9</v>
      </c>
      <c r="D98" s="128">
        <f>SUM(D99:D107)</f>
        <v>0</v>
      </c>
      <c r="E98" s="128">
        <f t="shared" si="19"/>
        <v>0</v>
      </c>
      <c r="F98" s="128">
        <f t="shared" si="19"/>
        <v>0</v>
      </c>
      <c r="G98" s="128">
        <f t="shared" si="19"/>
        <v>0</v>
      </c>
      <c r="H98" s="128">
        <f t="shared" si="19"/>
        <v>0</v>
      </c>
      <c r="I98" s="128">
        <f t="shared" si="19"/>
        <v>0</v>
      </c>
      <c r="J98" s="128">
        <f t="shared" si="19"/>
        <v>0</v>
      </c>
      <c r="K98" s="128">
        <f t="shared" si="19"/>
        <v>0</v>
      </c>
      <c r="L98" s="128">
        <f t="shared" si="19"/>
        <v>0</v>
      </c>
      <c r="M98" s="128">
        <f t="shared" si="14"/>
        <v>1708206.9</v>
      </c>
      <c r="N98" s="144">
        <f t="shared" si="19"/>
        <v>0</v>
      </c>
    </row>
    <row r="99" spans="1:14" customFormat="1" ht="25.5" customHeight="1" x14ac:dyDescent="0.25">
      <c r="A99" s="141">
        <v>291</v>
      </c>
      <c r="B99" s="137" t="s">
        <v>438</v>
      </c>
      <c r="C99" s="131">
        <v>212643</v>
      </c>
      <c r="D99" s="131">
        <v>0</v>
      </c>
      <c r="E99" s="131">
        <v>0</v>
      </c>
      <c r="F99" s="131">
        <v>0</v>
      </c>
      <c r="G99" s="131">
        <v>0</v>
      </c>
      <c r="H99" s="131">
        <v>0</v>
      </c>
      <c r="I99" s="131">
        <v>0</v>
      </c>
      <c r="J99" s="131">
        <v>0</v>
      </c>
      <c r="K99" s="131">
        <v>0</v>
      </c>
      <c r="L99" s="131">
        <v>0</v>
      </c>
      <c r="M99" s="129">
        <f t="shared" si="14"/>
        <v>212643</v>
      </c>
      <c r="N99" s="140"/>
    </row>
    <row r="100" spans="1:14" customFormat="1" ht="25.5" customHeight="1" x14ac:dyDescent="0.25">
      <c r="A100" s="141">
        <v>292</v>
      </c>
      <c r="B100" s="137" t="s">
        <v>439</v>
      </c>
      <c r="C100" s="131"/>
      <c r="D100" s="131">
        <v>0</v>
      </c>
      <c r="E100" s="131">
        <v>0</v>
      </c>
      <c r="F100" s="131">
        <v>0</v>
      </c>
      <c r="G100" s="131">
        <v>0</v>
      </c>
      <c r="H100" s="131">
        <v>0</v>
      </c>
      <c r="I100" s="131">
        <v>0</v>
      </c>
      <c r="J100" s="131">
        <v>0</v>
      </c>
      <c r="K100" s="131">
        <v>0</v>
      </c>
      <c r="L100" s="131">
        <v>0</v>
      </c>
      <c r="M100" s="129">
        <f t="shared" si="14"/>
        <v>0</v>
      </c>
      <c r="N100" s="140"/>
    </row>
    <row r="101" spans="1:14" customFormat="1" ht="38.25" customHeight="1" x14ac:dyDescent="0.25">
      <c r="A101" s="141">
        <v>293</v>
      </c>
      <c r="B101" s="137" t="s">
        <v>440</v>
      </c>
      <c r="C101" s="131"/>
      <c r="D101" s="131">
        <v>0</v>
      </c>
      <c r="E101" s="131">
        <v>0</v>
      </c>
      <c r="F101" s="131">
        <v>0</v>
      </c>
      <c r="G101" s="131">
        <v>0</v>
      </c>
      <c r="H101" s="131">
        <v>0</v>
      </c>
      <c r="I101" s="131">
        <v>0</v>
      </c>
      <c r="J101" s="131">
        <v>0</v>
      </c>
      <c r="K101" s="131">
        <v>0</v>
      </c>
      <c r="L101" s="131">
        <v>0</v>
      </c>
      <c r="M101" s="129">
        <f t="shared" si="14"/>
        <v>0</v>
      </c>
      <c r="N101" s="140"/>
    </row>
    <row r="102" spans="1:14" customFormat="1" ht="25.5" x14ac:dyDescent="0.25">
      <c r="A102" s="141">
        <v>294</v>
      </c>
      <c r="B102" s="137" t="s">
        <v>441</v>
      </c>
      <c r="C102" s="131">
        <v>133404</v>
      </c>
      <c r="D102" s="131">
        <v>0</v>
      </c>
      <c r="E102" s="131">
        <v>0</v>
      </c>
      <c r="F102" s="131">
        <v>0</v>
      </c>
      <c r="G102" s="131">
        <v>0</v>
      </c>
      <c r="H102" s="131">
        <v>0</v>
      </c>
      <c r="I102" s="131">
        <v>0</v>
      </c>
      <c r="J102" s="131">
        <v>0</v>
      </c>
      <c r="K102" s="131">
        <v>0</v>
      </c>
      <c r="L102" s="131">
        <v>0</v>
      </c>
      <c r="M102" s="129">
        <f t="shared" si="14"/>
        <v>133404</v>
      </c>
      <c r="N102" s="140"/>
    </row>
    <row r="103" spans="1:14" customFormat="1" ht="42" customHeight="1" x14ac:dyDescent="0.25">
      <c r="A103" s="141">
        <v>295</v>
      </c>
      <c r="B103" s="137" t="s">
        <v>442</v>
      </c>
      <c r="C103" s="131"/>
      <c r="D103" s="131">
        <v>0</v>
      </c>
      <c r="E103" s="131">
        <v>0</v>
      </c>
      <c r="F103" s="131">
        <v>0</v>
      </c>
      <c r="G103" s="131">
        <v>0</v>
      </c>
      <c r="H103" s="131">
        <v>0</v>
      </c>
      <c r="I103" s="131">
        <v>0</v>
      </c>
      <c r="J103" s="131">
        <v>0</v>
      </c>
      <c r="K103" s="131">
        <v>0</v>
      </c>
      <c r="L103" s="131">
        <v>0</v>
      </c>
      <c r="M103" s="129">
        <f t="shared" si="14"/>
        <v>0</v>
      </c>
      <c r="N103" s="140"/>
    </row>
    <row r="104" spans="1:14" customFormat="1" ht="26.25" customHeight="1" x14ac:dyDescent="0.25">
      <c r="A104" s="141">
        <v>296</v>
      </c>
      <c r="B104" s="137" t="s">
        <v>443</v>
      </c>
      <c r="C104" s="131">
        <v>1010500</v>
      </c>
      <c r="D104" s="131">
        <v>0</v>
      </c>
      <c r="E104" s="131">
        <v>0</v>
      </c>
      <c r="F104" s="131">
        <v>0</v>
      </c>
      <c r="G104" s="131">
        <v>0</v>
      </c>
      <c r="H104" s="131">
        <v>0</v>
      </c>
      <c r="I104" s="131">
        <v>0</v>
      </c>
      <c r="J104" s="131">
        <v>0</v>
      </c>
      <c r="K104" s="131">
        <v>0</v>
      </c>
      <c r="L104" s="131">
        <v>0</v>
      </c>
      <c r="M104" s="129">
        <f t="shared" si="14"/>
        <v>1010500</v>
      </c>
      <c r="N104" s="140"/>
    </row>
    <row r="105" spans="1:14" customFormat="1" ht="25.5" x14ac:dyDescent="0.25">
      <c r="A105" s="141">
        <v>297</v>
      </c>
      <c r="B105" s="137" t="s">
        <v>444</v>
      </c>
      <c r="C105" s="131"/>
      <c r="D105" s="131">
        <v>0</v>
      </c>
      <c r="E105" s="131">
        <v>0</v>
      </c>
      <c r="F105" s="131">
        <v>0</v>
      </c>
      <c r="G105" s="131">
        <v>0</v>
      </c>
      <c r="H105" s="131">
        <v>0</v>
      </c>
      <c r="I105" s="131">
        <v>0</v>
      </c>
      <c r="J105" s="131">
        <v>0</v>
      </c>
      <c r="K105" s="131">
        <v>0</v>
      </c>
      <c r="L105" s="131">
        <v>0</v>
      </c>
      <c r="M105" s="129">
        <f t="shared" si="14"/>
        <v>0</v>
      </c>
      <c r="N105" s="140"/>
    </row>
    <row r="106" spans="1:14" customFormat="1" ht="30" customHeight="1" x14ac:dyDescent="0.25">
      <c r="A106" s="141">
        <v>298</v>
      </c>
      <c r="B106" s="137" t="s">
        <v>445</v>
      </c>
      <c r="C106" s="131">
        <v>351659.9</v>
      </c>
      <c r="D106" s="131">
        <v>0</v>
      </c>
      <c r="E106" s="131">
        <v>0</v>
      </c>
      <c r="F106" s="131">
        <v>0</v>
      </c>
      <c r="G106" s="131">
        <v>0</v>
      </c>
      <c r="H106" s="131">
        <v>0</v>
      </c>
      <c r="I106" s="131">
        <v>0</v>
      </c>
      <c r="J106" s="131">
        <v>0</v>
      </c>
      <c r="K106" s="131">
        <v>0</v>
      </c>
      <c r="L106" s="131">
        <v>0</v>
      </c>
      <c r="M106" s="129">
        <f t="shared" si="14"/>
        <v>351659.9</v>
      </c>
      <c r="N106" s="140"/>
    </row>
    <row r="107" spans="1:14" customFormat="1" ht="25.5" customHeight="1" x14ac:dyDescent="0.25">
      <c r="A107" s="141">
        <v>299</v>
      </c>
      <c r="B107" s="137" t="s">
        <v>446</v>
      </c>
      <c r="C107" s="131">
        <v>0</v>
      </c>
      <c r="D107" s="131">
        <v>0</v>
      </c>
      <c r="E107" s="131">
        <v>0</v>
      </c>
      <c r="F107" s="131">
        <v>0</v>
      </c>
      <c r="G107" s="131">
        <v>0</v>
      </c>
      <c r="H107" s="131">
        <v>0</v>
      </c>
      <c r="I107" s="131">
        <v>0</v>
      </c>
      <c r="J107" s="131">
        <v>0</v>
      </c>
      <c r="K107" s="131">
        <v>0</v>
      </c>
      <c r="L107" s="131">
        <v>0</v>
      </c>
      <c r="M107" s="129">
        <f t="shared" si="14"/>
        <v>0</v>
      </c>
      <c r="N107" s="140"/>
    </row>
    <row r="108" spans="1:14" s="69" customFormat="1" ht="25.5" customHeight="1" x14ac:dyDescent="0.25">
      <c r="A108" s="370">
        <v>3000</v>
      </c>
      <c r="B108" s="371" t="s">
        <v>64</v>
      </c>
      <c r="C108" s="369">
        <f t="shared" ref="C108:N108" si="20">C109+C119+C129+C139+C149+C159+C167+C177+C183</f>
        <v>28386629.890000001</v>
      </c>
      <c r="D108" s="369">
        <f>D109+D119+D129+D139+D149+D159+D167+D177+D183</f>
        <v>0</v>
      </c>
      <c r="E108" s="369">
        <f t="shared" si="20"/>
        <v>0</v>
      </c>
      <c r="F108" s="369">
        <f t="shared" si="20"/>
        <v>15428695</v>
      </c>
      <c r="G108" s="369">
        <f t="shared" si="20"/>
        <v>0</v>
      </c>
      <c r="H108" s="369">
        <f t="shared" si="20"/>
        <v>1000000</v>
      </c>
      <c r="I108" s="369">
        <f t="shared" si="20"/>
        <v>0</v>
      </c>
      <c r="J108" s="369">
        <f t="shared" si="20"/>
        <v>0</v>
      </c>
      <c r="K108" s="369">
        <f t="shared" si="20"/>
        <v>0</v>
      </c>
      <c r="L108" s="369">
        <f t="shared" si="20"/>
        <v>0</v>
      </c>
      <c r="M108" s="369">
        <f t="shared" si="14"/>
        <v>44815324.890000001</v>
      </c>
      <c r="N108" s="147">
        <f t="shared" si="20"/>
        <v>0</v>
      </c>
    </row>
    <row r="109" spans="1:14" customFormat="1" ht="25.5" customHeight="1" x14ac:dyDescent="0.25">
      <c r="A109" s="134">
        <v>3100</v>
      </c>
      <c r="B109" s="135" t="s">
        <v>447</v>
      </c>
      <c r="C109" s="128">
        <f>SUM(C110:C118)</f>
        <v>1000120</v>
      </c>
      <c r="D109" s="128">
        <f>SUM(D110:D118)</f>
        <v>0</v>
      </c>
      <c r="E109" s="128">
        <f t="shared" ref="E109:N109" si="21">SUM(E110:E118)</f>
        <v>0</v>
      </c>
      <c r="F109" s="128">
        <f t="shared" si="21"/>
        <v>15428695</v>
      </c>
      <c r="G109" s="128">
        <f t="shared" si="21"/>
        <v>0</v>
      </c>
      <c r="H109" s="128">
        <f t="shared" si="21"/>
        <v>0</v>
      </c>
      <c r="I109" s="128">
        <f t="shared" si="21"/>
        <v>0</v>
      </c>
      <c r="J109" s="128">
        <f t="shared" si="21"/>
        <v>0</v>
      </c>
      <c r="K109" s="128">
        <f t="shared" si="21"/>
        <v>0</v>
      </c>
      <c r="L109" s="128">
        <f t="shared" si="21"/>
        <v>0</v>
      </c>
      <c r="M109" s="128">
        <f t="shared" si="14"/>
        <v>16428815</v>
      </c>
      <c r="N109" s="144">
        <f t="shared" si="21"/>
        <v>0</v>
      </c>
    </row>
    <row r="110" spans="1:14" customFormat="1" ht="25.5" customHeight="1" x14ac:dyDescent="0.25">
      <c r="A110" s="141">
        <v>311</v>
      </c>
      <c r="B110" s="137" t="s">
        <v>448</v>
      </c>
      <c r="C110" s="131">
        <v>0</v>
      </c>
      <c r="D110" s="131">
        <v>0</v>
      </c>
      <c r="E110" s="131">
        <v>0</v>
      </c>
      <c r="F110" s="131">
        <v>15428695</v>
      </c>
      <c r="G110" s="131">
        <v>0</v>
      </c>
      <c r="H110" s="131">
        <v>0</v>
      </c>
      <c r="I110" s="131">
        <v>0</v>
      </c>
      <c r="J110" s="131">
        <v>0</v>
      </c>
      <c r="K110" s="131">
        <v>0</v>
      </c>
      <c r="L110" s="131">
        <v>0</v>
      </c>
      <c r="M110" s="129">
        <f t="shared" si="14"/>
        <v>15428695</v>
      </c>
      <c r="N110" s="140"/>
    </row>
    <row r="111" spans="1:14" customFormat="1" ht="25.5" customHeight="1" x14ac:dyDescent="0.25">
      <c r="A111" s="141">
        <v>312</v>
      </c>
      <c r="B111" s="137" t="s">
        <v>449</v>
      </c>
      <c r="C111" s="131">
        <v>0</v>
      </c>
      <c r="D111" s="131">
        <v>0</v>
      </c>
      <c r="E111" s="131">
        <v>0</v>
      </c>
      <c r="F111" s="131">
        <v>0</v>
      </c>
      <c r="G111" s="131">
        <v>0</v>
      </c>
      <c r="H111" s="131">
        <v>0</v>
      </c>
      <c r="I111" s="131">
        <v>0</v>
      </c>
      <c r="J111" s="131">
        <v>0</v>
      </c>
      <c r="K111" s="131">
        <v>0</v>
      </c>
      <c r="L111" s="131">
        <v>0</v>
      </c>
      <c r="M111" s="129">
        <f t="shared" si="14"/>
        <v>0</v>
      </c>
      <c r="N111" s="140"/>
    </row>
    <row r="112" spans="1:14" customFormat="1" ht="25.5" customHeight="1" x14ac:dyDescent="0.25">
      <c r="A112" s="141">
        <v>313</v>
      </c>
      <c r="B112" s="137" t="s">
        <v>450</v>
      </c>
      <c r="C112" s="131">
        <v>0</v>
      </c>
      <c r="D112" s="131">
        <v>0</v>
      </c>
      <c r="E112" s="131">
        <v>0</v>
      </c>
      <c r="F112" s="131">
        <v>0</v>
      </c>
      <c r="G112" s="131">
        <v>0</v>
      </c>
      <c r="H112" s="131">
        <v>0</v>
      </c>
      <c r="I112" s="131">
        <v>0</v>
      </c>
      <c r="J112" s="131">
        <v>0</v>
      </c>
      <c r="K112" s="131">
        <v>0</v>
      </c>
      <c r="L112" s="131">
        <v>0</v>
      </c>
      <c r="M112" s="129">
        <f t="shared" si="14"/>
        <v>0</v>
      </c>
      <c r="N112" s="140"/>
    </row>
    <row r="113" spans="1:14" customFormat="1" ht="25.5" customHeight="1" x14ac:dyDescent="0.25">
      <c r="A113" s="141">
        <v>314</v>
      </c>
      <c r="B113" s="137" t="s">
        <v>451</v>
      </c>
      <c r="C113" s="131">
        <v>985920</v>
      </c>
      <c r="D113" s="131">
        <v>0</v>
      </c>
      <c r="E113" s="131">
        <v>0</v>
      </c>
      <c r="F113" s="131">
        <v>0</v>
      </c>
      <c r="G113" s="131">
        <v>0</v>
      </c>
      <c r="H113" s="131">
        <v>0</v>
      </c>
      <c r="I113" s="131">
        <v>0</v>
      </c>
      <c r="J113" s="131">
        <v>0</v>
      </c>
      <c r="K113" s="131">
        <v>0</v>
      </c>
      <c r="L113" s="131">
        <v>0</v>
      </c>
      <c r="M113" s="129">
        <f t="shared" si="14"/>
        <v>985920</v>
      </c>
      <c r="N113" s="140"/>
    </row>
    <row r="114" spans="1:14" customFormat="1" ht="25.5" customHeight="1" x14ac:dyDescent="0.25">
      <c r="A114" s="141">
        <v>315</v>
      </c>
      <c r="B114" s="137" t="s">
        <v>452</v>
      </c>
      <c r="C114" s="131">
        <v>200</v>
      </c>
      <c r="D114" s="131">
        <v>0</v>
      </c>
      <c r="E114" s="131">
        <v>0</v>
      </c>
      <c r="F114" s="131">
        <v>0</v>
      </c>
      <c r="G114" s="131">
        <v>0</v>
      </c>
      <c r="H114" s="131">
        <v>0</v>
      </c>
      <c r="I114" s="131">
        <v>0</v>
      </c>
      <c r="J114" s="131">
        <v>0</v>
      </c>
      <c r="K114" s="131">
        <v>0</v>
      </c>
      <c r="L114" s="131">
        <v>0</v>
      </c>
      <c r="M114" s="129">
        <f t="shared" si="14"/>
        <v>200</v>
      </c>
      <c r="N114" s="140"/>
    </row>
    <row r="115" spans="1:14" customFormat="1" ht="25.5" customHeight="1" x14ac:dyDescent="0.25">
      <c r="A115" s="141">
        <v>316</v>
      </c>
      <c r="B115" s="137" t="s">
        <v>453</v>
      </c>
      <c r="C115" s="131"/>
      <c r="D115" s="131">
        <v>0</v>
      </c>
      <c r="E115" s="131">
        <v>0</v>
      </c>
      <c r="F115" s="131">
        <v>0</v>
      </c>
      <c r="G115" s="131">
        <v>0</v>
      </c>
      <c r="H115" s="131">
        <v>0</v>
      </c>
      <c r="I115" s="131">
        <v>0</v>
      </c>
      <c r="J115" s="131">
        <v>0</v>
      </c>
      <c r="K115" s="131">
        <v>0</v>
      </c>
      <c r="L115" s="131">
        <v>0</v>
      </c>
      <c r="M115" s="129">
        <f t="shared" si="14"/>
        <v>0</v>
      </c>
      <c r="N115" s="140"/>
    </row>
    <row r="116" spans="1:14" customFormat="1" ht="35.25" customHeight="1" x14ac:dyDescent="0.25">
      <c r="A116" s="141">
        <v>317</v>
      </c>
      <c r="B116" s="137" t="s">
        <v>454</v>
      </c>
      <c r="C116" s="131"/>
      <c r="D116" s="131">
        <v>0</v>
      </c>
      <c r="E116" s="131">
        <v>0</v>
      </c>
      <c r="F116" s="131">
        <v>0</v>
      </c>
      <c r="G116" s="131">
        <v>0</v>
      </c>
      <c r="H116" s="131">
        <v>0</v>
      </c>
      <c r="I116" s="131">
        <v>0</v>
      </c>
      <c r="J116" s="131">
        <v>0</v>
      </c>
      <c r="K116" s="131">
        <v>0</v>
      </c>
      <c r="L116" s="131">
        <v>0</v>
      </c>
      <c r="M116" s="129">
        <f t="shared" si="14"/>
        <v>0</v>
      </c>
      <c r="N116" s="140"/>
    </row>
    <row r="117" spans="1:14" customFormat="1" ht="25.5" customHeight="1" x14ac:dyDescent="0.25">
      <c r="A117" s="141">
        <v>318</v>
      </c>
      <c r="B117" s="137" t="s">
        <v>455</v>
      </c>
      <c r="C117" s="131">
        <v>14000</v>
      </c>
      <c r="D117" s="131">
        <v>0</v>
      </c>
      <c r="E117" s="131">
        <v>0</v>
      </c>
      <c r="F117" s="131">
        <v>0</v>
      </c>
      <c r="G117" s="131">
        <v>0</v>
      </c>
      <c r="H117" s="131">
        <v>0</v>
      </c>
      <c r="I117" s="131">
        <v>0</v>
      </c>
      <c r="J117" s="131">
        <v>0</v>
      </c>
      <c r="K117" s="131">
        <v>0</v>
      </c>
      <c r="L117" s="131">
        <v>0</v>
      </c>
      <c r="M117" s="129">
        <f t="shared" si="14"/>
        <v>14000</v>
      </c>
      <c r="N117" s="140"/>
    </row>
    <row r="118" spans="1:14" customFormat="1" ht="25.5" customHeight="1" x14ac:dyDescent="0.25">
      <c r="A118" s="141">
        <v>319</v>
      </c>
      <c r="B118" s="137" t="s">
        <v>456</v>
      </c>
      <c r="C118" s="131">
        <v>0</v>
      </c>
      <c r="D118" s="131">
        <v>0</v>
      </c>
      <c r="E118" s="131">
        <v>0</v>
      </c>
      <c r="F118" s="131">
        <v>0</v>
      </c>
      <c r="G118" s="131">
        <v>0</v>
      </c>
      <c r="H118" s="131">
        <v>0</v>
      </c>
      <c r="I118" s="131">
        <v>0</v>
      </c>
      <c r="J118" s="131">
        <v>0</v>
      </c>
      <c r="K118" s="131">
        <v>0</v>
      </c>
      <c r="L118" s="131">
        <v>0</v>
      </c>
      <c r="M118" s="129">
        <f t="shared" si="14"/>
        <v>0</v>
      </c>
      <c r="N118" s="140"/>
    </row>
    <row r="119" spans="1:14" customFormat="1" ht="25.5" customHeight="1" x14ac:dyDescent="0.25">
      <c r="A119" s="134">
        <v>3200</v>
      </c>
      <c r="B119" s="135" t="s">
        <v>457</v>
      </c>
      <c r="C119" s="128">
        <f t="shared" ref="C119:N119" si="22">SUM(C120:C128)</f>
        <v>1211160</v>
      </c>
      <c r="D119" s="128">
        <f>SUM(D120:D128)</f>
        <v>0</v>
      </c>
      <c r="E119" s="128">
        <f t="shared" si="22"/>
        <v>0</v>
      </c>
      <c r="F119" s="128">
        <f t="shared" si="22"/>
        <v>0</v>
      </c>
      <c r="G119" s="128">
        <f t="shared" si="22"/>
        <v>0</v>
      </c>
      <c r="H119" s="128">
        <f t="shared" si="22"/>
        <v>0</v>
      </c>
      <c r="I119" s="128">
        <f t="shared" si="22"/>
        <v>0</v>
      </c>
      <c r="J119" s="128">
        <f t="shared" si="22"/>
        <v>0</v>
      </c>
      <c r="K119" s="128">
        <f t="shared" si="22"/>
        <v>0</v>
      </c>
      <c r="L119" s="128">
        <f t="shared" si="22"/>
        <v>0</v>
      </c>
      <c r="M119" s="128">
        <f t="shared" si="14"/>
        <v>1211160</v>
      </c>
      <c r="N119" s="144">
        <f t="shared" si="22"/>
        <v>0</v>
      </c>
    </row>
    <row r="120" spans="1:14" ht="25.5" customHeight="1" x14ac:dyDescent="0.25">
      <c r="A120" s="141">
        <v>321</v>
      </c>
      <c r="B120" s="137" t="s">
        <v>458</v>
      </c>
      <c r="C120" s="131">
        <v>0</v>
      </c>
      <c r="D120" s="131">
        <v>0</v>
      </c>
      <c r="E120" s="131">
        <v>0</v>
      </c>
      <c r="F120" s="131">
        <v>0</v>
      </c>
      <c r="G120" s="131">
        <v>0</v>
      </c>
      <c r="H120" s="131">
        <v>0</v>
      </c>
      <c r="I120" s="131">
        <v>0</v>
      </c>
      <c r="J120" s="131">
        <v>0</v>
      </c>
      <c r="K120" s="131">
        <v>0</v>
      </c>
      <c r="L120" s="131">
        <v>0</v>
      </c>
      <c r="M120" s="92">
        <f t="shared" si="14"/>
        <v>0</v>
      </c>
      <c r="N120" s="148"/>
    </row>
    <row r="121" spans="1:14" ht="25.5" customHeight="1" x14ac:dyDescent="0.25">
      <c r="A121" s="141">
        <v>322</v>
      </c>
      <c r="B121" s="137" t="s">
        <v>459</v>
      </c>
      <c r="C121" s="131">
        <v>83200</v>
      </c>
      <c r="D121" s="131">
        <v>0</v>
      </c>
      <c r="E121" s="131">
        <v>0</v>
      </c>
      <c r="F121" s="131">
        <v>0</v>
      </c>
      <c r="G121" s="131">
        <v>0</v>
      </c>
      <c r="H121" s="131">
        <v>0</v>
      </c>
      <c r="I121" s="131">
        <v>0</v>
      </c>
      <c r="J121" s="131">
        <v>0</v>
      </c>
      <c r="K121" s="131">
        <v>0</v>
      </c>
      <c r="L121" s="131">
        <v>0</v>
      </c>
      <c r="M121" s="92">
        <f t="shared" si="14"/>
        <v>83200</v>
      </c>
      <c r="N121" s="148"/>
    </row>
    <row r="122" spans="1:14" ht="25.5" x14ac:dyDescent="0.25">
      <c r="A122" s="141">
        <v>323</v>
      </c>
      <c r="B122" s="137" t="s">
        <v>460</v>
      </c>
      <c r="C122" s="131">
        <v>1088160</v>
      </c>
      <c r="D122" s="131">
        <v>0</v>
      </c>
      <c r="E122" s="131">
        <v>0</v>
      </c>
      <c r="F122" s="131">
        <v>0</v>
      </c>
      <c r="G122" s="131">
        <v>0</v>
      </c>
      <c r="H122" s="131">
        <v>0</v>
      </c>
      <c r="I122" s="131">
        <v>0</v>
      </c>
      <c r="J122" s="131">
        <v>0</v>
      </c>
      <c r="K122" s="131">
        <v>0</v>
      </c>
      <c r="L122" s="131">
        <v>0</v>
      </c>
      <c r="M122" s="92">
        <f t="shared" si="14"/>
        <v>1088160</v>
      </c>
      <c r="N122" s="148"/>
    </row>
    <row r="123" spans="1:14" ht="30" customHeight="1" x14ac:dyDescent="0.25">
      <c r="A123" s="141">
        <v>324</v>
      </c>
      <c r="B123" s="137" t="s">
        <v>461</v>
      </c>
      <c r="C123" s="131"/>
      <c r="D123" s="131">
        <v>0</v>
      </c>
      <c r="E123" s="131">
        <v>0</v>
      </c>
      <c r="F123" s="131">
        <v>0</v>
      </c>
      <c r="G123" s="131">
        <v>0</v>
      </c>
      <c r="H123" s="131">
        <v>0</v>
      </c>
      <c r="I123" s="131">
        <v>0</v>
      </c>
      <c r="J123" s="131">
        <v>0</v>
      </c>
      <c r="K123" s="131">
        <v>0</v>
      </c>
      <c r="L123" s="131">
        <v>0</v>
      </c>
      <c r="M123" s="92">
        <f t="shared" si="14"/>
        <v>0</v>
      </c>
      <c r="N123" s="148"/>
    </row>
    <row r="124" spans="1:14" ht="25.5" customHeight="1" x14ac:dyDescent="0.25">
      <c r="A124" s="141">
        <v>325</v>
      </c>
      <c r="B124" s="137" t="s">
        <v>462</v>
      </c>
      <c r="C124" s="131"/>
      <c r="D124" s="131">
        <v>0</v>
      </c>
      <c r="E124" s="131">
        <v>0</v>
      </c>
      <c r="F124" s="131">
        <v>0</v>
      </c>
      <c r="G124" s="131">
        <v>0</v>
      </c>
      <c r="H124" s="131">
        <v>0</v>
      </c>
      <c r="I124" s="131">
        <v>0</v>
      </c>
      <c r="J124" s="131">
        <v>0</v>
      </c>
      <c r="K124" s="131">
        <v>0</v>
      </c>
      <c r="L124" s="131">
        <v>0</v>
      </c>
      <c r="M124" s="92">
        <f t="shared" si="14"/>
        <v>0</v>
      </c>
      <c r="N124" s="148"/>
    </row>
    <row r="125" spans="1:14" ht="25.5" customHeight="1" x14ac:dyDescent="0.25">
      <c r="A125" s="141">
        <v>326</v>
      </c>
      <c r="B125" s="137" t="s">
        <v>463</v>
      </c>
      <c r="C125" s="131">
        <v>39800</v>
      </c>
      <c r="D125" s="131">
        <v>0</v>
      </c>
      <c r="E125" s="131">
        <v>0</v>
      </c>
      <c r="F125" s="131">
        <v>0</v>
      </c>
      <c r="G125" s="131">
        <v>0</v>
      </c>
      <c r="H125" s="131">
        <v>0</v>
      </c>
      <c r="I125" s="131">
        <v>0</v>
      </c>
      <c r="J125" s="131">
        <v>0</v>
      </c>
      <c r="K125" s="131">
        <v>0</v>
      </c>
      <c r="L125" s="131">
        <v>0</v>
      </c>
      <c r="M125" s="92">
        <f t="shared" si="14"/>
        <v>39800</v>
      </c>
      <c r="N125" s="148"/>
    </row>
    <row r="126" spans="1:14" ht="25.5" customHeight="1" x14ac:dyDescent="0.25">
      <c r="A126" s="141">
        <v>327</v>
      </c>
      <c r="B126" s="137" t="s">
        <v>464</v>
      </c>
      <c r="C126" s="131">
        <v>0</v>
      </c>
      <c r="D126" s="131">
        <v>0</v>
      </c>
      <c r="E126" s="131">
        <v>0</v>
      </c>
      <c r="F126" s="131">
        <v>0</v>
      </c>
      <c r="G126" s="131">
        <v>0</v>
      </c>
      <c r="H126" s="131">
        <v>0</v>
      </c>
      <c r="I126" s="131">
        <v>0</v>
      </c>
      <c r="J126" s="131">
        <v>0</v>
      </c>
      <c r="K126" s="131">
        <v>0</v>
      </c>
      <c r="L126" s="131">
        <v>0</v>
      </c>
      <c r="M126" s="92">
        <f t="shared" si="14"/>
        <v>0</v>
      </c>
      <c r="N126" s="148"/>
    </row>
    <row r="127" spans="1:14" ht="25.5" customHeight="1" x14ac:dyDescent="0.25">
      <c r="A127" s="141">
        <v>328</v>
      </c>
      <c r="B127" s="137" t="s">
        <v>465</v>
      </c>
      <c r="C127" s="131">
        <v>0</v>
      </c>
      <c r="D127" s="131">
        <v>0</v>
      </c>
      <c r="E127" s="131">
        <v>0</v>
      </c>
      <c r="F127" s="131">
        <v>0</v>
      </c>
      <c r="G127" s="131">
        <v>0</v>
      </c>
      <c r="H127" s="131">
        <v>0</v>
      </c>
      <c r="I127" s="131">
        <v>0</v>
      </c>
      <c r="J127" s="131">
        <v>0</v>
      </c>
      <c r="K127" s="131">
        <v>0</v>
      </c>
      <c r="L127" s="131">
        <v>0</v>
      </c>
      <c r="M127" s="92">
        <f t="shared" si="14"/>
        <v>0</v>
      </c>
      <c r="N127" s="148"/>
    </row>
    <row r="128" spans="1:14" ht="25.5" customHeight="1" x14ac:dyDescent="0.25">
      <c r="A128" s="141">
        <v>329</v>
      </c>
      <c r="B128" s="137" t="s">
        <v>466</v>
      </c>
      <c r="C128" s="131">
        <v>0</v>
      </c>
      <c r="D128" s="131">
        <v>0</v>
      </c>
      <c r="E128" s="131">
        <v>0</v>
      </c>
      <c r="F128" s="131">
        <v>0</v>
      </c>
      <c r="G128" s="131">
        <v>0</v>
      </c>
      <c r="H128" s="131">
        <v>0</v>
      </c>
      <c r="I128" s="131">
        <v>0</v>
      </c>
      <c r="J128" s="131">
        <v>0</v>
      </c>
      <c r="K128" s="131">
        <v>0</v>
      </c>
      <c r="L128" s="131">
        <v>0</v>
      </c>
      <c r="M128" s="92">
        <f t="shared" si="14"/>
        <v>0</v>
      </c>
      <c r="N128" s="148"/>
    </row>
    <row r="129" spans="1:14" customFormat="1" ht="30" x14ac:dyDescent="0.25">
      <c r="A129" s="134">
        <v>3300</v>
      </c>
      <c r="B129" s="135" t="s">
        <v>467</v>
      </c>
      <c r="C129" s="128">
        <f t="shared" ref="C129:N129" si="23">SUM(C130:C138)</f>
        <v>1662471.58</v>
      </c>
      <c r="D129" s="128">
        <f>SUM(D130:D138)</f>
        <v>0</v>
      </c>
      <c r="E129" s="128">
        <f t="shared" si="23"/>
        <v>0</v>
      </c>
      <c r="F129" s="128">
        <f t="shared" si="23"/>
        <v>0</v>
      </c>
      <c r="G129" s="128">
        <f t="shared" si="23"/>
        <v>0</v>
      </c>
      <c r="H129" s="128">
        <f t="shared" si="23"/>
        <v>1000000</v>
      </c>
      <c r="I129" s="128">
        <f t="shared" si="23"/>
        <v>0</v>
      </c>
      <c r="J129" s="128">
        <f t="shared" si="23"/>
        <v>0</v>
      </c>
      <c r="K129" s="128">
        <f t="shared" si="23"/>
        <v>0</v>
      </c>
      <c r="L129" s="128">
        <f t="shared" si="23"/>
        <v>0</v>
      </c>
      <c r="M129" s="128">
        <f t="shared" si="14"/>
        <v>2662471.58</v>
      </c>
      <c r="N129" s="144">
        <f t="shared" si="23"/>
        <v>0</v>
      </c>
    </row>
    <row r="130" spans="1:14" customFormat="1" ht="25.5" customHeight="1" x14ac:dyDescent="0.25">
      <c r="A130" s="141">
        <v>331</v>
      </c>
      <c r="B130" s="136" t="s">
        <v>468</v>
      </c>
      <c r="C130" s="131">
        <v>941920</v>
      </c>
      <c r="D130" s="131">
        <v>0</v>
      </c>
      <c r="E130" s="131">
        <v>0</v>
      </c>
      <c r="F130" s="131">
        <v>0</v>
      </c>
      <c r="G130" s="131">
        <v>0</v>
      </c>
      <c r="H130" s="131">
        <v>0</v>
      </c>
      <c r="I130" s="131">
        <v>0</v>
      </c>
      <c r="J130" s="131">
        <v>0</v>
      </c>
      <c r="K130" s="131">
        <v>0</v>
      </c>
      <c r="L130" s="131">
        <v>0</v>
      </c>
      <c r="M130" s="129">
        <f t="shared" si="14"/>
        <v>941920</v>
      </c>
      <c r="N130" s="140"/>
    </row>
    <row r="131" spans="1:14" customFormat="1" ht="30.75" customHeight="1" x14ac:dyDescent="0.25">
      <c r="A131" s="141">
        <v>332</v>
      </c>
      <c r="B131" s="137" t="s">
        <v>469</v>
      </c>
      <c r="C131" s="131"/>
      <c r="D131" s="131">
        <v>0</v>
      </c>
      <c r="E131" s="131">
        <v>0</v>
      </c>
      <c r="F131" s="131">
        <v>0</v>
      </c>
      <c r="G131" s="131">
        <v>0</v>
      </c>
      <c r="H131" s="131">
        <v>0</v>
      </c>
      <c r="I131" s="131">
        <v>0</v>
      </c>
      <c r="J131" s="131">
        <v>0</v>
      </c>
      <c r="K131" s="131">
        <v>0</v>
      </c>
      <c r="L131" s="131">
        <v>0</v>
      </c>
      <c r="M131" s="129">
        <f t="shared" si="14"/>
        <v>0</v>
      </c>
      <c r="N131" s="140"/>
    </row>
    <row r="132" spans="1:14" customFormat="1" ht="33" customHeight="1" x14ac:dyDescent="0.25">
      <c r="A132" s="141">
        <v>333</v>
      </c>
      <c r="B132" s="137" t="s">
        <v>470</v>
      </c>
      <c r="C132" s="131"/>
      <c r="D132" s="131">
        <v>0</v>
      </c>
      <c r="E132" s="131">
        <v>0</v>
      </c>
      <c r="F132" s="131">
        <v>0</v>
      </c>
      <c r="G132" s="131">
        <v>0</v>
      </c>
      <c r="H132" s="131">
        <v>0</v>
      </c>
      <c r="I132" s="131">
        <v>0</v>
      </c>
      <c r="J132" s="131">
        <v>0</v>
      </c>
      <c r="K132" s="131">
        <v>0</v>
      </c>
      <c r="L132" s="131">
        <v>0</v>
      </c>
      <c r="M132" s="129">
        <f t="shared" si="14"/>
        <v>0</v>
      </c>
      <c r="N132" s="140"/>
    </row>
    <row r="133" spans="1:14" customFormat="1" ht="25.5" customHeight="1" x14ac:dyDescent="0.25">
      <c r="A133" s="141">
        <v>334</v>
      </c>
      <c r="B133" s="137" t="s">
        <v>471</v>
      </c>
      <c r="C133" s="131">
        <f>1037597-1000000</f>
        <v>37597</v>
      </c>
      <c r="D133" s="131">
        <v>0</v>
      </c>
      <c r="E133" s="131">
        <v>0</v>
      </c>
      <c r="F133" s="131">
        <v>0</v>
      </c>
      <c r="G133" s="131">
        <v>0</v>
      </c>
      <c r="H133" s="131">
        <v>1000000</v>
      </c>
      <c r="I133" s="131">
        <v>0</v>
      </c>
      <c r="J133" s="131">
        <v>0</v>
      </c>
      <c r="K133" s="131">
        <v>0</v>
      </c>
      <c r="L133" s="131">
        <v>0</v>
      </c>
      <c r="M133" s="129">
        <f t="shared" si="14"/>
        <v>1037597</v>
      </c>
      <c r="N133" s="140"/>
    </row>
    <row r="134" spans="1:14" customFormat="1" ht="25.5" customHeight="1" x14ac:dyDescent="0.25">
      <c r="A134" s="141">
        <v>335</v>
      </c>
      <c r="B134" s="137" t="s">
        <v>472</v>
      </c>
      <c r="C134" s="131"/>
      <c r="D134" s="131">
        <v>0</v>
      </c>
      <c r="E134" s="131">
        <v>0</v>
      </c>
      <c r="F134" s="131">
        <v>0</v>
      </c>
      <c r="G134" s="131">
        <v>0</v>
      </c>
      <c r="H134" s="131">
        <v>0</v>
      </c>
      <c r="I134" s="131">
        <v>0</v>
      </c>
      <c r="J134" s="131">
        <v>0</v>
      </c>
      <c r="K134" s="131">
        <v>0</v>
      </c>
      <c r="L134" s="131">
        <v>0</v>
      </c>
      <c r="M134" s="129">
        <f t="shared" si="14"/>
        <v>0</v>
      </c>
      <c r="N134" s="140"/>
    </row>
    <row r="135" spans="1:14" customFormat="1" ht="25.5" x14ac:dyDescent="0.25">
      <c r="A135" s="141">
        <v>336</v>
      </c>
      <c r="B135" s="137" t="s">
        <v>473</v>
      </c>
      <c r="C135" s="131">
        <v>478154.58</v>
      </c>
      <c r="D135" s="131">
        <v>0</v>
      </c>
      <c r="E135" s="131">
        <v>0</v>
      </c>
      <c r="F135" s="131">
        <v>0</v>
      </c>
      <c r="G135" s="131">
        <v>0</v>
      </c>
      <c r="H135" s="131">
        <v>0</v>
      </c>
      <c r="I135" s="131">
        <v>0</v>
      </c>
      <c r="J135" s="131">
        <v>0</v>
      </c>
      <c r="K135" s="131">
        <v>0</v>
      </c>
      <c r="L135" s="131">
        <v>0</v>
      </c>
      <c r="M135" s="129">
        <f t="shared" ref="M135:M198" si="24">SUM(C135:L135)</f>
        <v>478154.58</v>
      </c>
      <c r="N135" s="140"/>
    </row>
    <row r="136" spans="1:14" customFormat="1" ht="25.5" customHeight="1" x14ac:dyDescent="0.25">
      <c r="A136" s="141">
        <v>337</v>
      </c>
      <c r="B136" s="137" t="s">
        <v>474</v>
      </c>
      <c r="C136" s="131"/>
      <c r="D136" s="131">
        <v>0</v>
      </c>
      <c r="E136" s="131">
        <v>0</v>
      </c>
      <c r="F136" s="131">
        <v>0</v>
      </c>
      <c r="G136" s="131">
        <v>0</v>
      </c>
      <c r="H136" s="131">
        <v>0</v>
      </c>
      <c r="I136" s="131">
        <v>0</v>
      </c>
      <c r="J136" s="131">
        <v>0</v>
      </c>
      <c r="K136" s="131">
        <v>0</v>
      </c>
      <c r="L136" s="131">
        <v>0</v>
      </c>
      <c r="M136" s="129">
        <f t="shared" si="24"/>
        <v>0</v>
      </c>
      <c r="N136" s="140"/>
    </row>
    <row r="137" spans="1:14" customFormat="1" ht="25.5" customHeight="1" x14ac:dyDescent="0.25">
      <c r="A137" s="141">
        <v>338</v>
      </c>
      <c r="B137" s="137" t="s">
        <v>475</v>
      </c>
      <c r="C137" s="131">
        <v>202800</v>
      </c>
      <c r="D137" s="131">
        <v>0</v>
      </c>
      <c r="E137" s="131">
        <v>0</v>
      </c>
      <c r="F137" s="131">
        <v>0</v>
      </c>
      <c r="G137" s="131">
        <v>0</v>
      </c>
      <c r="H137" s="131">
        <v>0</v>
      </c>
      <c r="I137" s="131">
        <v>0</v>
      </c>
      <c r="J137" s="131">
        <v>0</v>
      </c>
      <c r="K137" s="131">
        <v>0</v>
      </c>
      <c r="L137" s="131">
        <v>0</v>
      </c>
      <c r="M137" s="129">
        <f t="shared" si="24"/>
        <v>202800</v>
      </c>
      <c r="N137" s="140"/>
    </row>
    <row r="138" spans="1:14" customFormat="1" ht="25.5" customHeight="1" x14ac:dyDescent="0.25">
      <c r="A138" s="141">
        <v>339</v>
      </c>
      <c r="B138" s="137" t="s">
        <v>476</v>
      </c>
      <c r="C138" s="131">
        <v>2000</v>
      </c>
      <c r="D138" s="131">
        <v>0</v>
      </c>
      <c r="E138" s="131">
        <v>0</v>
      </c>
      <c r="F138" s="131">
        <v>0</v>
      </c>
      <c r="G138" s="131">
        <v>0</v>
      </c>
      <c r="H138" s="131">
        <v>0</v>
      </c>
      <c r="I138" s="131">
        <v>0</v>
      </c>
      <c r="J138" s="131">
        <v>0</v>
      </c>
      <c r="K138" s="131">
        <v>0</v>
      </c>
      <c r="L138" s="131">
        <v>0</v>
      </c>
      <c r="M138" s="129">
        <f t="shared" si="24"/>
        <v>2000</v>
      </c>
      <c r="N138" s="140"/>
    </row>
    <row r="139" spans="1:14" customFormat="1" ht="25.5" customHeight="1" x14ac:dyDescent="0.25">
      <c r="A139" s="134">
        <v>3400</v>
      </c>
      <c r="B139" s="135" t="s">
        <v>477</v>
      </c>
      <c r="C139" s="128">
        <f t="shared" ref="C139:N139" si="25">SUM(C140:C148)</f>
        <v>1775790.4</v>
      </c>
      <c r="D139" s="128">
        <f>SUM(D140:D148)</f>
        <v>0</v>
      </c>
      <c r="E139" s="128">
        <f t="shared" si="25"/>
        <v>0</v>
      </c>
      <c r="F139" s="128">
        <f t="shared" si="25"/>
        <v>0</v>
      </c>
      <c r="G139" s="128">
        <f t="shared" si="25"/>
        <v>0</v>
      </c>
      <c r="H139" s="128">
        <f t="shared" si="25"/>
        <v>0</v>
      </c>
      <c r="I139" s="128">
        <f t="shared" si="25"/>
        <v>0</v>
      </c>
      <c r="J139" s="128">
        <f t="shared" si="25"/>
        <v>0</v>
      </c>
      <c r="K139" s="128">
        <f t="shared" si="25"/>
        <v>0</v>
      </c>
      <c r="L139" s="128">
        <f t="shared" si="25"/>
        <v>0</v>
      </c>
      <c r="M139" s="128">
        <f t="shared" si="24"/>
        <v>1775790.4</v>
      </c>
      <c r="N139" s="144">
        <f t="shared" si="25"/>
        <v>0</v>
      </c>
    </row>
    <row r="140" spans="1:14" customFormat="1" ht="25.5" customHeight="1" x14ac:dyDescent="0.25">
      <c r="A140" s="141">
        <v>341</v>
      </c>
      <c r="B140" s="137" t="s">
        <v>478</v>
      </c>
      <c r="C140" s="131">
        <v>306800</v>
      </c>
      <c r="D140" s="131">
        <v>0</v>
      </c>
      <c r="E140" s="131">
        <v>0</v>
      </c>
      <c r="F140" s="131">
        <v>0</v>
      </c>
      <c r="G140" s="131">
        <v>0</v>
      </c>
      <c r="H140" s="131">
        <v>0</v>
      </c>
      <c r="I140" s="131">
        <v>0</v>
      </c>
      <c r="J140" s="131">
        <v>0</v>
      </c>
      <c r="K140" s="131">
        <v>0</v>
      </c>
      <c r="L140" s="131">
        <v>0</v>
      </c>
      <c r="M140" s="129">
        <f t="shared" si="24"/>
        <v>306800</v>
      </c>
      <c r="N140" s="140"/>
    </row>
    <row r="141" spans="1:14" customFormat="1" ht="25.5" customHeight="1" x14ac:dyDescent="0.25">
      <c r="A141" s="141">
        <v>342</v>
      </c>
      <c r="B141" s="137" t="s">
        <v>479</v>
      </c>
      <c r="C141" s="131"/>
      <c r="D141" s="131">
        <v>0</v>
      </c>
      <c r="E141" s="131">
        <v>0</v>
      </c>
      <c r="F141" s="131">
        <v>0</v>
      </c>
      <c r="G141" s="131">
        <v>0</v>
      </c>
      <c r="H141" s="131">
        <v>0</v>
      </c>
      <c r="I141" s="131">
        <v>0</v>
      </c>
      <c r="J141" s="131">
        <v>0</v>
      </c>
      <c r="K141" s="131">
        <v>0</v>
      </c>
      <c r="L141" s="131">
        <v>0</v>
      </c>
      <c r="M141" s="129">
        <f t="shared" si="24"/>
        <v>0</v>
      </c>
      <c r="N141" s="140"/>
    </row>
    <row r="142" spans="1:14" customFormat="1" ht="25.5" customHeight="1" x14ac:dyDescent="0.25">
      <c r="A142" s="141">
        <v>343</v>
      </c>
      <c r="B142" s="137" t="s">
        <v>480</v>
      </c>
      <c r="C142" s="131">
        <v>45000</v>
      </c>
      <c r="D142" s="131">
        <v>0</v>
      </c>
      <c r="E142" s="131">
        <v>0</v>
      </c>
      <c r="F142" s="131">
        <v>0</v>
      </c>
      <c r="G142" s="131">
        <v>0</v>
      </c>
      <c r="H142" s="131">
        <v>0</v>
      </c>
      <c r="I142" s="131">
        <v>0</v>
      </c>
      <c r="J142" s="131">
        <v>0</v>
      </c>
      <c r="K142" s="131">
        <v>0</v>
      </c>
      <c r="L142" s="131">
        <v>0</v>
      </c>
      <c r="M142" s="129">
        <f t="shared" si="24"/>
        <v>45000</v>
      </c>
      <c r="N142" s="140"/>
    </row>
    <row r="143" spans="1:14" customFormat="1" ht="25.5" customHeight="1" x14ac:dyDescent="0.25">
      <c r="A143" s="141">
        <v>344</v>
      </c>
      <c r="B143" s="137" t="s">
        <v>481</v>
      </c>
      <c r="C143" s="131">
        <v>1371085</v>
      </c>
      <c r="D143" s="131">
        <v>0</v>
      </c>
      <c r="E143" s="131">
        <v>0</v>
      </c>
      <c r="F143" s="131">
        <v>0</v>
      </c>
      <c r="G143" s="131">
        <v>0</v>
      </c>
      <c r="H143" s="131">
        <v>0</v>
      </c>
      <c r="I143" s="131">
        <v>0</v>
      </c>
      <c r="J143" s="131">
        <v>0</v>
      </c>
      <c r="K143" s="131">
        <v>0</v>
      </c>
      <c r="L143" s="131">
        <v>0</v>
      </c>
      <c r="M143" s="129">
        <f t="shared" si="24"/>
        <v>1371085</v>
      </c>
      <c r="N143" s="140"/>
    </row>
    <row r="144" spans="1:14" customFormat="1" ht="25.5" customHeight="1" x14ac:dyDescent="0.25">
      <c r="A144" s="141">
        <v>345</v>
      </c>
      <c r="B144" s="137" t="s">
        <v>482</v>
      </c>
      <c r="C144" s="131"/>
      <c r="D144" s="131">
        <v>0</v>
      </c>
      <c r="E144" s="131">
        <v>0</v>
      </c>
      <c r="F144" s="131">
        <v>0</v>
      </c>
      <c r="G144" s="131">
        <v>0</v>
      </c>
      <c r="H144" s="131">
        <v>0</v>
      </c>
      <c r="I144" s="131">
        <v>0</v>
      </c>
      <c r="J144" s="131">
        <v>0</v>
      </c>
      <c r="K144" s="131">
        <v>0</v>
      </c>
      <c r="L144" s="131">
        <v>0</v>
      </c>
      <c r="M144" s="129">
        <f t="shared" si="24"/>
        <v>0</v>
      </c>
      <c r="N144" s="140"/>
    </row>
    <row r="145" spans="1:14" customFormat="1" ht="25.5" customHeight="1" x14ac:dyDescent="0.25">
      <c r="A145" s="141">
        <v>346</v>
      </c>
      <c r="B145" s="137" t="s">
        <v>483</v>
      </c>
      <c r="C145" s="131"/>
      <c r="D145" s="131">
        <v>0</v>
      </c>
      <c r="E145" s="131">
        <v>0</v>
      </c>
      <c r="F145" s="131">
        <v>0</v>
      </c>
      <c r="G145" s="131">
        <v>0</v>
      </c>
      <c r="H145" s="131">
        <v>0</v>
      </c>
      <c r="I145" s="131">
        <v>0</v>
      </c>
      <c r="J145" s="131">
        <v>0</v>
      </c>
      <c r="K145" s="131">
        <v>0</v>
      </c>
      <c r="L145" s="131">
        <v>0</v>
      </c>
      <c r="M145" s="129">
        <f t="shared" si="24"/>
        <v>0</v>
      </c>
      <c r="N145" s="140"/>
    </row>
    <row r="146" spans="1:14" customFormat="1" ht="25.5" customHeight="1" x14ac:dyDescent="0.25">
      <c r="A146" s="141">
        <v>347</v>
      </c>
      <c r="B146" s="137" t="s">
        <v>484</v>
      </c>
      <c r="C146" s="131">
        <v>52905.4</v>
      </c>
      <c r="D146" s="131">
        <v>0</v>
      </c>
      <c r="E146" s="131">
        <v>0</v>
      </c>
      <c r="F146" s="131">
        <v>0</v>
      </c>
      <c r="G146" s="131">
        <v>0</v>
      </c>
      <c r="H146" s="131">
        <v>0</v>
      </c>
      <c r="I146" s="131">
        <v>0</v>
      </c>
      <c r="J146" s="131">
        <v>0</v>
      </c>
      <c r="K146" s="131">
        <v>0</v>
      </c>
      <c r="L146" s="131">
        <v>0</v>
      </c>
      <c r="M146" s="129">
        <f t="shared" si="24"/>
        <v>52905.4</v>
      </c>
      <c r="N146" s="140"/>
    </row>
    <row r="147" spans="1:14" customFormat="1" ht="25.5" customHeight="1" x14ac:dyDescent="0.25">
      <c r="A147" s="141">
        <v>348</v>
      </c>
      <c r="B147" s="137" t="s">
        <v>485</v>
      </c>
      <c r="C147" s="131">
        <v>0</v>
      </c>
      <c r="D147" s="131">
        <v>0</v>
      </c>
      <c r="E147" s="131">
        <v>0</v>
      </c>
      <c r="F147" s="131">
        <v>0</v>
      </c>
      <c r="G147" s="131">
        <v>0</v>
      </c>
      <c r="H147" s="131">
        <v>0</v>
      </c>
      <c r="I147" s="131">
        <v>0</v>
      </c>
      <c r="J147" s="131">
        <v>0</v>
      </c>
      <c r="K147" s="131">
        <v>0</v>
      </c>
      <c r="L147" s="131">
        <v>0</v>
      </c>
      <c r="M147" s="129">
        <f t="shared" si="24"/>
        <v>0</v>
      </c>
      <c r="N147" s="140"/>
    </row>
    <row r="148" spans="1:14" customFormat="1" ht="25.5" customHeight="1" x14ac:dyDescent="0.25">
      <c r="A148" s="141">
        <v>349</v>
      </c>
      <c r="B148" s="137" t="s">
        <v>486</v>
      </c>
      <c r="C148" s="131">
        <v>0</v>
      </c>
      <c r="D148" s="131">
        <v>0</v>
      </c>
      <c r="E148" s="131">
        <v>0</v>
      </c>
      <c r="F148" s="131">
        <v>0</v>
      </c>
      <c r="G148" s="131">
        <v>0</v>
      </c>
      <c r="H148" s="131">
        <v>0</v>
      </c>
      <c r="I148" s="131">
        <v>0</v>
      </c>
      <c r="J148" s="131">
        <v>0</v>
      </c>
      <c r="K148" s="131">
        <v>0</v>
      </c>
      <c r="L148" s="131">
        <v>0</v>
      </c>
      <c r="M148" s="129">
        <f t="shared" si="24"/>
        <v>0</v>
      </c>
      <c r="N148" s="140"/>
    </row>
    <row r="149" spans="1:14" customFormat="1" ht="30" x14ac:dyDescent="0.25">
      <c r="A149" s="134">
        <v>3500</v>
      </c>
      <c r="B149" s="135" t="s">
        <v>487</v>
      </c>
      <c r="C149" s="128">
        <f t="shared" ref="C149:N149" si="26">SUM(C150:C158)</f>
        <v>17180584.91</v>
      </c>
      <c r="D149" s="128">
        <f>SUM(D150:D158)</f>
        <v>0</v>
      </c>
      <c r="E149" s="128">
        <f t="shared" si="26"/>
        <v>0</v>
      </c>
      <c r="F149" s="128">
        <f t="shared" si="26"/>
        <v>0</v>
      </c>
      <c r="G149" s="128">
        <f t="shared" si="26"/>
        <v>0</v>
      </c>
      <c r="H149" s="128">
        <f t="shared" si="26"/>
        <v>0</v>
      </c>
      <c r="I149" s="128">
        <f t="shared" si="26"/>
        <v>0</v>
      </c>
      <c r="J149" s="128">
        <f t="shared" si="26"/>
        <v>0</v>
      </c>
      <c r="K149" s="128">
        <f t="shared" si="26"/>
        <v>0</v>
      </c>
      <c r="L149" s="128">
        <f t="shared" si="26"/>
        <v>0</v>
      </c>
      <c r="M149" s="128">
        <f t="shared" si="24"/>
        <v>17180584.91</v>
      </c>
      <c r="N149" s="144">
        <f t="shared" si="26"/>
        <v>0</v>
      </c>
    </row>
    <row r="150" spans="1:14" customFormat="1" ht="25.5" customHeight="1" x14ac:dyDescent="0.25">
      <c r="A150" s="141">
        <v>351</v>
      </c>
      <c r="B150" s="137" t="s">
        <v>488</v>
      </c>
      <c r="C150" s="131">
        <v>123606</v>
      </c>
      <c r="D150" s="131">
        <v>0</v>
      </c>
      <c r="E150" s="131">
        <v>0</v>
      </c>
      <c r="F150" s="131">
        <v>0</v>
      </c>
      <c r="G150" s="131">
        <v>0</v>
      </c>
      <c r="H150" s="131">
        <v>0</v>
      </c>
      <c r="I150" s="131">
        <v>0</v>
      </c>
      <c r="J150" s="131">
        <v>0</v>
      </c>
      <c r="K150" s="131">
        <v>0</v>
      </c>
      <c r="L150" s="131">
        <v>0</v>
      </c>
      <c r="M150" s="129">
        <f t="shared" si="24"/>
        <v>123606</v>
      </c>
      <c r="N150" s="140"/>
    </row>
    <row r="151" spans="1:14" customFormat="1" ht="34.5" customHeight="1" x14ac:dyDescent="0.25">
      <c r="A151" s="141">
        <v>352</v>
      </c>
      <c r="B151" s="137" t="s">
        <v>489</v>
      </c>
      <c r="C151" s="131">
        <v>51636.68</v>
      </c>
      <c r="D151" s="131">
        <v>0</v>
      </c>
      <c r="E151" s="131">
        <v>0</v>
      </c>
      <c r="F151" s="131">
        <v>0</v>
      </c>
      <c r="G151" s="131">
        <v>0</v>
      </c>
      <c r="H151" s="131">
        <v>0</v>
      </c>
      <c r="I151" s="131">
        <v>0</v>
      </c>
      <c r="J151" s="131">
        <v>0</v>
      </c>
      <c r="K151" s="131">
        <v>0</v>
      </c>
      <c r="L151" s="131">
        <v>0</v>
      </c>
      <c r="M151" s="129">
        <f t="shared" si="24"/>
        <v>51636.68</v>
      </c>
      <c r="N151" s="140"/>
    </row>
    <row r="152" spans="1:14" customFormat="1" ht="33" customHeight="1" x14ac:dyDescent="0.25">
      <c r="A152" s="141">
        <v>353</v>
      </c>
      <c r="B152" s="137" t="s">
        <v>490</v>
      </c>
      <c r="C152" s="131">
        <v>416957</v>
      </c>
      <c r="D152" s="131">
        <v>0</v>
      </c>
      <c r="E152" s="131">
        <v>0</v>
      </c>
      <c r="F152" s="131">
        <v>0</v>
      </c>
      <c r="G152" s="131">
        <v>0</v>
      </c>
      <c r="H152" s="131">
        <v>0</v>
      </c>
      <c r="I152" s="131">
        <v>0</v>
      </c>
      <c r="J152" s="131">
        <v>0</v>
      </c>
      <c r="K152" s="131">
        <v>0</v>
      </c>
      <c r="L152" s="131">
        <v>0</v>
      </c>
      <c r="M152" s="129">
        <f t="shared" si="24"/>
        <v>416957</v>
      </c>
      <c r="N152" s="140"/>
    </row>
    <row r="153" spans="1:14" customFormat="1" ht="29.25" customHeight="1" x14ac:dyDescent="0.25">
      <c r="A153" s="141">
        <v>354</v>
      </c>
      <c r="B153" s="137" t="s">
        <v>491</v>
      </c>
      <c r="C153" s="131"/>
      <c r="D153" s="131">
        <v>0</v>
      </c>
      <c r="E153" s="131">
        <v>0</v>
      </c>
      <c r="F153" s="131">
        <v>0</v>
      </c>
      <c r="G153" s="131">
        <v>0</v>
      </c>
      <c r="H153" s="131">
        <v>0</v>
      </c>
      <c r="I153" s="131">
        <v>0</v>
      </c>
      <c r="J153" s="131">
        <v>0</v>
      </c>
      <c r="K153" s="131">
        <v>0</v>
      </c>
      <c r="L153" s="131">
        <v>0</v>
      </c>
      <c r="M153" s="129">
        <f t="shared" si="24"/>
        <v>0</v>
      </c>
      <c r="N153" s="140"/>
    </row>
    <row r="154" spans="1:14" customFormat="1" ht="25.5" customHeight="1" x14ac:dyDescent="0.25">
      <c r="A154" s="141">
        <v>355</v>
      </c>
      <c r="B154" s="137" t="s">
        <v>492</v>
      </c>
      <c r="C154" s="131">
        <v>354408</v>
      </c>
      <c r="D154" s="131">
        <v>0</v>
      </c>
      <c r="E154" s="131">
        <v>0</v>
      </c>
      <c r="F154" s="131">
        <v>0</v>
      </c>
      <c r="G154" s="131">
        <v>0</v>
      </c>
      <c r="H154" s="131">
        <v>0</v>
      </c>
      <c r="I154" s="131">
        <v>0</v>
      </c>
      <c r="J154" s="131">
        <v>0</v>
      </c>
      <c r="K154" s="131">
        <v>0</v>
      </c>
      <c r="L154" s="131">
        <v>0</v>
      </c>
      <c r="M154" s="129">
        <f t="shared" si="24"/>
        <v>354408</v>
      </c>
      <c r="N154" s="140"/>
    </row>
    <row r="155" spans="1:14" customFormat="1" ht="15" x14ac:dyDescent="0.25">
      <c r="A155" s="141">
        <v>356</v>
      </c>
      <c r="B155" s="137" t="s">
        <v>493</v>
      </c>
      <c r="C155" s="131"/>
      <c r="D155" s="131">
        <v>0</v>
      </c>
      <c r="E155" s="131">
        <v>0</v>
      </c>
      <c r="F155" s="131">
        <v>0</v>
      </c>
      <c r="G155" s="131">
        <v>0</v>
      </c>
      <c r="H155" s="131">
        <v>0</v>
      </c>
      <c r="I155" s="131">
        <v>0</v>
      </c>
      <c r="J155" s="131">
        <v>0</v>
      </c>
      <c r="K155" s="131">
        <v>0</v>
      </c>
      <c r="L155" s="131">
        <v>0</v>
      </c>
      <c r="M155" s="129">
        <f t="shared" si="24"/>
        <v>0</v>
      </c>
      <c r="N155" s="140"/>
    </row>
    <row r="156" spans="1:14" customFormat="1" ht="25.5" x14ac:dyDescent="0.25">
      <c r="A156" s="141">
        <v>357</v>
      </c>
      <c r="B156" s="137" t="s">
        <v>494</v>
      </c>
      <c r="C156" s="131">
        <v>105257.23</v>
      </c>
      <c r="D156" s="131">
        <v>0</v>
      </c>
      <c r="E156" s="131">
        <v>0</v>
      </c>
      <c r="F156" s="131">
        <v>0</v>
      </c>
      <c r="G156" s="131">
        <v>0</v>
      </c>
      <c r="H156" s="131">
        <v>0</v>
      </c>
      <c r="I156" s="131">
        <v>0</v>
      </c>
      <c r="J156" s="131">
        <v>0</v>
      </c>
      <c r="K156" s="131">
        <v>0</v>
      </c>
      <c r="L156" s="131">
        <v>0</v>
      </c>
      <c r="M156" s="129">
        <f t="shared" si="24"/>
        <v>105257.23</v>
      </c>
      <c r="N156" s="140"/>
    </row>
    <row r="157" spans="1:14" customFormat="1" ht="25.5" customHeight="1" x14ac:dyDescent="0.25">
      <c r="A157" s="141">
        <v>358</v>
      </c>
      <c r="B157" s="137" t="s">
        <v>495</v>
      </c>
      <c r="C157" s="131">
        <v>16128720</v>
      </c>
      <c r="D157" s="131">
        <v>0</v>
      </c>
      <c r="E157" s="131">
        <v>0</v>
      </c>
      <c r="F157" s="131">
        <v>0</v>
      </c>
      <c r="G157" s="131">
        <v>0</v>
      </c>
      <c r="H157" s="131">
        <v>0</v>
      </c>
      <c r="I157" s="131">
        <v>0</v>
      </c>
      <c r="J157" s="131">
        <v>0</v>
      </c>
      <c r="K157" s="131">
        <v>0</v>
      </c>
      <c r="L157" s="131">
        <v>0</v>
      </c>
      <c r="M157" s="129">
        <f t="shared" si="24"/>
        <v>16128720</v>
      </c>
      <c r="N157" s="140"/>
    </row>
    <row r="158" spans="1:14" customFormat="1" ht="25.5" customHeight="1" x14ac:dyDescent="0.25">
      <c r="A158" s="141">
        <v>359</v>
      </c>
      <c r="B158" s="137" t="s">
        <v>496</v>
      </c>
      <c r="C158" s="131">
        <v>0</v>
      </c>
      <c r="D158" s="131">
        <v>0</v>
      </c>
      <c r="E158" s="131">
        <v>0</v>
      </c>
      <c r="F158" s="131">
        <v>0</v>
      </c>
      <c r="G158" s="131">
        <v>0</v>
      </c>
      <c r="H158" s="131">
        <v>0</v>
      </c>
      <c r="I158" s="131">
        <v>0</v>
      </c>
      <c r="J158" s="131">
        <v>0</v>
      </c>
      <c r="K158" s="131">
        <v>0</v>
      </c>
      <c r="L158" s="131">
        <v>0</v>
      </c>
      <c r="M158" s="129">
        <f t="shared" si="24"/>
        <v>0</v>
      </c>
      <c r="N158" s="140"/>
    </row>
    <row r="159" spans="1:14" customFormat="1" ht="25.5" customHeight="1" x14ac:dyDescent="0.25">
      <c r="A159" s="134">
        <v>3600</v>
      </c>
      <c r="B159" s="135" t="s">
        <v>497</v>
      </c>
      <c r="C159" s="128">
        <f t="shared" ref="C159:N159" si="27">SUM(C160:C166)</f>
        <v>293700</v>
      </c>
      <c r="D159" s="128">
        <f>SUM(D160:D166)</f>
        <v>0</v>
      </c>
      <c r="E159" s="128">
        <f t="shared" si="27"/>
        <v>0</v>
      </c>
      <c r="F159" s="128">
        <f t="shared" si="27"/>
        <v>0</v>
      </c>
      <c r="G159" s="128">
        <f t="shared" si="27"/>
        <v>0</v>
      </c>
      <c r="H159" s="128">
        <f t="shared" si="27"/>
        <v>0</v>
      </c>
      <c r="I159" s="128">
        <f t="shared" si="27"/>
        <v>0</v>
      </c>
      <c r="J159" s="128">
        <f t="shared" si="27"/>
        <v>0</v>
      </c>
      <c r="K159" s="128">
        <f t="shared" si="27"/>
        <v>0</v>
      </c>
      <c r="L159" s="128">
        <f t="shared" si="27"/>
        <v>0</v>
      </c>
      <c r="M159" s="128">
        <f t="shared" si="24"/>
        <v>293700</v>
      </c>
      <c r="N159" s="144">
        <f t="shared" si="27"/>
        <v>0</v>
      </c>
    </row>
    <row r="160" spans="1:14" customFormat="1" ht="29.25" customHeight="1" x14ac:dyDescent="0.25">
      <c r="A160" s="141">
        <v>361</v>
      </c>
      <c r="B160" s="137" t="s">
        <v>498</v>
      </c>
      <c r="C160" s="131">
        <v>293700</v>
      </c>
      <c r="D160" s="131">
        <v>0</v>
      </c>
      <c r="E160" s="131">
        <v>0</v>
      </c>
      <c r="F160" s="131">
        <v>0</v>
      </c>
      <c r="G160" s="131">
        <v>0</v>
      </c>
      <c r="H160" s="131">
        <v>0</v>
      </c>
      <c r="I160" s="131">
        <v>0</v>
      </c>
      <c r="J160" s="131">
        <v>0</v>
      </c>
      <c r="K160" s="131">
        <v>0</v>
      </c>
      <c r="L160" s="131">
        <v>0</v>
      </c>
      <c r="M160" s="129">
        <f t="shared" si="24"/>
        <v>293700</v>
      </c>
      <c r="N160" s="140"/>
    </row>
    <row r="161" spans="1:14" customFormat="1" ht="34.5" customHeight="1" x14ac:dyDescent="0.25">
      <c r="A161" s="141">
        <v>362</v>
      </c>
      <c r="B161" s="137" t="s">
        <v>499</v>
      </c>
      <c r="C161" s="131">
        <v>0</v>
      </c>
      <c r="D161" s="131">
        <v>0</v>
      </c>
      <c r="E161" s="131">
        <v>0</v>
      </c>
      <c r="F161" s="131">
        <v>0</v>
      </c>
      <c r="G161" s="131">
        <v>0</v>
      </c>
      <c r="H161" s="131">
        <v>0</v>
      </c>
      <c r="I161" s="131">
        <v>0</v>
      </c>
      <c r="J161" s="131">
        <v>0</v>
      </c>
      <c r="K161" s="131">
        <v>0</v>
      </c>
      <c r="L161" s="131">
        <v>0</v>
      </c>
      <c r="M161" s="129">
        <f t="shared" si="24"/>
        <v>0</v>
      </c>
      <c r="N161" s="140"/>
    </row>
    <row r="162" spans="1:14" customFormat="1" ht="29.25" customHeight="1" x14ac:dyDescent="0.25">
      <c r="A162" s="141">
        <v>363</v>
      </c>
      <c r="B162" s="137" t="s">
        <v>500</v>
      </c>
      <c r="C162" s="131">
        <v>0</v>
      </c>
      <c r="D162" s="131">
        <v>0</v>
      </c>
      <c r="E162" s="131">
        <v>0</v>
      </c>
      <c r="F162" s="131">
        <v>0</v>
      </c>
      <c r="G162" s="131">
        <v>0</v>
      </c>
      <c r="H162" s="131">
        <v>0</v>
      </c>
      <c r="I162" s="131">
        <v>0</v>
      </c>
      <c r="J162" s="131">
        <v>0</v>
      </c>
      <c r="K162" s="131">
        <v>0</v>
      </c>
      <c r="L162" s="131">
        <v>0</v>
      </c>
      <c r="M162" s="129">
        <f t="shared" si="24"/>
        <v>0</v>
      </c>
      <c r="N162" s="140"/>
    </row>
    <row r="163" spans="1:14" customFormat="1" ht="25.5" customHeight="1" x14ac:dyDescent="0.25">
      <c r="A163" s="141">
        <v>364</v>
      </c>
      <c r="B163" s="137" t="s">
        <v>501</v>
      </c>
      <c r="C163" s="131">
        <v>0</v>
      </c>
      <c r="D163" s="131">
        <v>0</v>
      </c>
      <c r="E163" s="131">
        <v>0</v>
      </c>
      <c r="F163" s="131">
        <v>0</v>
      </c>
      <c r="G163" s="131">
        <v>0</v>
      </c>
      <c r="H163" s="131">
        <v>0</v>
      </c>
      <c r="I163" s="131">
        <v>0</v>
      </c>
      <c r="J163" s="131">
        <v>0</v>
      </c>
      <c r="K163" s="131">
        <v>0</v>
      </c>
      <c r="L163" s="131">
        <v>0</v>
      </c>
      <c r="M163" s="129">
        <f t="shared" si="24"/>
        <v>0</v>
      </c>
      <c r="N163" s="140"/>
    </row>
    <row r="164" spans="1:14" customFormat="1" ht="25.5" customHeight="1" x14ac:dyDescent="0.25">
      <c r="A164" s="141">
        <v>365</v>
      </c>
      <c r="B164" s="137" t="s">
        <v>502</v>
      </c>
      <c r="C164" s="131">
        <v>0</v>
      </c>
      <c r="D164" s="131">
        <v>0</v>
      </c>
      <c r="E164" s="131">
        <v>0</v>
      </c>
      <c r="F164" s="131">
        <v>0</v>
      </c>
      <c r="G164" s="131">
        <v>0</v>
      </c>
      <c r="H164" s="131">
        <v>0</v>
      </c>
      <c r="I164" s="131">
        <v>0</v>
      </c>
      <c r="J164" s="131">
        <v>0</v>
      </c>
      <c r="K164" s="131">
        <v>0</v>
      </c>
      <c r="L164" s="131">
        <v>0</v>
      </c>
      <c r="M164" s="129">
        <f t="shared" si="24"/>
        <v>0</v>
      </c>
      <c r="N164" s="140"/>
    </row>
    <row r="165" spans="1:14" customFormat="1" ht="25.5" x14ac:dyDescent="0.25">
      <c r="A165" s="141">
        <v>366</v>
      </c>
      <c r="B165" s="137" t="s">
        <v>503</v>
      </c>
      <c r="C165" s="131">
        <v>0</v>
      </c>
      <c r="D165" s="131">
        <v>0</v>
      </c>
      <c r="E165" s="131">
        <v>0</v>
      </c>
      <c r="F165" s="131">
        <v>0</v>
      </c>
      <c r="G165" s="131">
        <v>0</v>
      </c>
      <c r="H165" s="131">
        <v>0</v>
      </c>
      <c r="I165" s="131">
        <v>0</v>
      </c>
      <c r="J165" s="131">
        <v>0</v>
      </c>
      <c r="K165" s="131">
        <v>0</v>
      </c>
      <c r="L165" s="131">
        <v>0</v>
      </c>
      <c r="M165" s="129">
        <f t="shared" si="24"/>
        <v>0</v>
      </c>
      <c r="N165" s="140"/>
    </row>
    <row r="166" spans="1:14" customFormat="1" ht="25.5" customHeight="1" x14ac:dyDescent="0.25">
      <c r="A166" s="141">
        <v>369</v>
      </c>
      <c r="B166" s="137" t="s">
        <v>504</v>
      </c>
      <c r="C166" s="131">
        <v>0</v>
      </c>
      <c r="D166" s="131">
        <v>0</v>
      </c>
      <c r="E166" s="131">
        <v>0</v>
      </c>
      <c r="F166" s="131">
        <v>0</v>
      </c>
      <c r="G166" s="131">
        <v>0</v>
      </c>
      <c r="H166" s="131">
        <v>0</v>
      </c>
      <c r="I166" s="131">
        <v>0</v>
      </c>
      <c r="J166" s="131">
        <v>0</v>
      </c>
      <c r="K166" s="131">
        <v>0</v>
      </c>
      <c r="L166" s="131">
        <v>0</v>
      </c>
      <c r="M166" s="129">
        <f t="shared" si="24"/>
        <v>0</v>
      </c>
      <c r="N166" s="140"/>
    </row>
    <row r="167" spans="1:14" customFormat="1" ht="25.5" customHeight="1" x14ac:dyDescent="0.25">
      <c r="A167" s="134">
        <v>3700</v>
      </c>
      <c r="B167" s="135" t="s">
        <v>505</v>
      </c>
      <c r="C167" s="128">
        <f t="shared" ref="C167:N167" si="28">SUM(C168:C176)</f>
        <v>217185.66</v>
      </c>
      <c r="D167" s="128">
        <f>SUM(D168:D176)</f>
        <v>0</v>
      </c>
      <c r="E167" s="128">
        <f t="shared" si="28"/>
        <v>0</v>
      </c>
      <c r="F167" s="128">
        <f t="shared" si="28"/>
        <v>0</v>
      </c>
      <c r="G167" s="128">
        <f t="shared" si="28"/>
        <v>0</v>
      </c>
      <c r="H167" s="128">
        <f t="shared" si="28"/>
        <v>0</v>
      </c>
      <c r="I167" s="128">
        <f t="shared" si="28"/>
        <v>0</v>
      </c>
      <c r="J167" s="128">
        <f t="shared" si="28"/>
        <v>0</v>
      </c>
      <c r="K167" s="128">
        <f t="shared" si="28"/>
        <v>0</v>
      </c>
      <c r="L167" s="128">
        <f t="shared" si="28"/>
        <v>0</v>
      </c>
      <c r="M167" s="128">
        <f t="shared" si="24"/>
        <v>217185.66</v>
      </c>
      <c r="N167" s="144">
        <f t="shared" si="28"/>
        <v>0</v>
      </c>
    </row>
    <row r="168" spans="1:14" customFormat="1" ht="25.5" customHeight="1" x14ac:dyDescent="0.25">
      <c r="A168" s="141">
        <v>371</v>
      </c>
      <c r="B168" s="137" t="s">
        <v>506</v>
      </c>
      <c r="C168" s="131">
        <v>0</v>
      </c>
      <c r="D168" s="131">
        <v>0</v>
      </c>
      <c r="E168" s="131">
        <v>0</v>
      </c>
      <c r="F168" s="131">
        <v>0</v>
      </c>
      <c r="G168" s="131">
        <v>0</v>
      </c>
      <c r="H168" s="131">
        <v>0</v>
      </c>
      <c r="I168" s="131">
        <v>0</v>
      </c>
      <c r="J168" s="131">
        <v>0</v>
      </c>
      <c r="K168" s="131">
        <v>0</v>
      </c>
      <c r="L168" s="131">
        <v>0</v>
      </c>
      <c r="M168" s="129">
        <f t="shared" si="24"/>
        <v>0</v>
      </c>
      <c r="N168" s="140"/>
    </row>
    <row r="169" spans="1:14" customFormat="1" ht="25.5" customHeight="1" x14ac:dyDescent="0.25">
      <c r="A169" s="141">
        <v>372</v>
      </c>
      <c r="B169" s="137" t="s">
        <v>507</v>
      </c>
      <c r="C169" s="131">
        <v>0</v>
      </c>
      <c r="D169" s="131">
        <v>0</v>
      </c>
      <c r="E169" s="131">
        <v>0</v>
      </c>
      <c r="F169" s="131">
        <v>0</v>
      </c>
      <c r="G169" s="131">
        <v>0</v>
      </c>
      <c r="H169" s="131">
        <v>0</v>
      </c>
      <c r="I169" s="131">
        <v>0</v>
      </c>
      <c r="J169" s="131">
        <v>0</v>
      </c>
      <c r="K169" s="131">
        <v>0</v>
      </c>
      <c r="L169" s="131">
        <v>0</v>
      </c>
      <c r="M169" s="129">
        <f t="shared" si="24"/>
        <v>0</v>
      </c>
      <c r="N169" s="140"/>
    </row>
    <row r="170" spans="1:14" customFormat="1" ht="25.5" customHeight="1" x14ac:dyDescent="0.25">
      <c r="A170" s="141">
        <v>373</v>
      </c>
      <c r="B170" s="137" t="s">
        <v>508</v>
      </c>
      <c r="C170" s="131">
        <v>0</v>
      </c>
      <c r="D170" s="131">
        <v>0</v>
      </c>
      <c r="E170" s="131">
        <v>0</v>
      </c>
      <c r="F170" s="131">
        <v>0</v>
      </c>
      <c r="G170" s="131">
        <v>0</v>
      </c>
      <c r="H170" s="131">
        <v>0</v>
      </c>
      <c r="I170" s="131">
        <v>0</v>
      </c>
      <c r="J170" s="131">
        <v>0</v>
      </c>
      <c r="K170" s="131">
        <v>0</v>
      </c>
      <c r="L170" s="131">
        <v>0</v>
      </c>
      <c r="M170" s="129">
        <f t="shared" si="24"/>
        <v>0</v>
      </c>
      <c r="N170" s="140"/>
    </row>
    <row r="171" spans="1:14" customFormat="1" ht="25.5" customHeight="1" x14ac:dyDescent="0.25">
      <c r="A171" s="141">
        <v>374</v>
      </c>
      <c r="B171" s="137" t="s">
        <v>509</v>
      </c>
      <c r="C171" s="131">
        <v>0</v>
      </c>
      <c r="D171" s="131">
        <v>0</v>
      </c>
      <c r="E171" s="131">
        <v>0</v>
      </c>
      <c r="F171" s="131">
        <v>0</v>
      </c>
      <c r="G171" s="131">
        <v>0</v>
      </c>
      <c r="H171" s="131">
        <v>0</v>
      </c>
      <c r="I171" s="131">
        <v>0</v>
      </c>
      <c r="J171" s="131">
        <v>0</v>
      </c>
      <c r="K171" s="131">
        <v>0</v>
      </c>
      <c r="L171" s="131">
        <v>0</v>
      </c>
      <c r="M171" s="129">
        <f t="shared" si="24"/>
        <v>0</v>
      </c>
      <c r="N171" s="140"/>
    </row>
    <row r="172" spans="1:14" customFormat="1" ht="25.5" customHeight="1" x14ac:dyDescent="0.25">
      <c r="A172" s="141">
        <v>375</v>
      </c>
      <c r="B172" s="137" t="s">
        <v>510</v>
      </c>
      <c r="C172" s="131">
        <v>217185.66</v>
      </c>
      <c r="D172" s="131">
        <v>0</v>
      </c>
      <c r="E172" s="131">
        <v>0</v>
      </c>
      <c r="F172" s="131">
        <v>0</v>
      </c>
      <c r="G172" s="131">
        <v>0</v>
      </c>
      <c r="H172" s="131">
        <v>0</v>
      </c>
      <c r="I172" s="131">
        <v>0</v>
      </c>
      <c r="J172" s="131">
        <v>0</v>
      </c>
      <c r="K172" s="131">
        <v>0</v>
      </c>
      <c r="L172" s="131">
        <v>0</v>
      </c>
      <c r="M172" s="129">
        <f t="shared" si="24"/>
        <v>217185.66</v>
      </c>
      <c r="N172" s="140"/>
    </row>
    <row r="173" spans="1:14" customFormat="1" ht="25.5" customHeight="1" x14ac:dyDescent="0.25">
      <c r="A173" s="141">
        <v>376</v>
      </c>
      <c r="B173" s="137" t="s">
        <v>511</v>
      </c>
      <c r="C173" s="131">
        <v>0</v>
      </c>
      <c r="D173" s="131">
        <v>0</v>
      </c>
      <c r="E173" s="131">
        <v>0</v>
      </c>
      <c r="F173" s="131">
        <v>0</v>
      </c>
      <c r="G173" s="131">
        <v>0</v>
      </c>
      <c r="H173" s="131">
        <v>0</v>
      </c>
      <c r="I173" s="131">
        <v>0</v>
      </c>
      <c r="J173" s="131">
        <v>0</v>
      </c>
      <c r="K173" s="131">
        <v>0</v>
      </c>
      <c r="L173" s="131">
        <v>0</v>
      </c>
      <c r="M173" s="129">
        <f t="shared" si="24"/>
        <v>0</v>
      </c>
      <c r="N173" s="140"/>
    </row>
    <row r="174" spans="1:14" customFormat="1" ht="25.5" customHeight="1" x14ac:dyDescent="0.25">
      <c r="A174" s="141">
        <v>377</v>
      </c>
      <c r="B174" s="137" t="s">
        <v>512</v>
      </c>
      <c r="C174" s="131">
        <v>0</v>
      </c>
      <c r="D174" s="131">
        <v>0</v>
      </c>
      <c r="E174" s="131">
        <v>0</v>
      </c>
      <c r="F174" s="131">
        <v>0</v>
      </c>
      <c r="G174" s="131">
        <v>0</v>
      </c>
      <c r="H174" s="131">
        <v>0</v>
      </c>
      <c r="I174" s="131">
        <v>0</v>
      </c>
      <c r="J174" s="131">
        <v>0</v>
      </c>
      <c r="K174" s="131">
        <v>0</v>
      </c>
      <c r="L174" s="131">
        <v>0</v>
      </c>
      <c r="M174" s="129">
        <f t="shared" si="24"/>
        <v>0</v>
      </c>
      <c r="N174" s="140"/>
    </row>
    <row r="175" spans="1:14" customFormat="1" ht="25.5" customHeight="1" x14ac:dyDescent="0.25">
      <c r="A175" s="141">
        <v>378</v>
      </c>
      <c r="B175" s="137" t="s">
        <v>513</v>
      </c>
      <c r="C175" s="131">
        <v>0</v>
      </c>
      <c r="D175" s="131">
        <v>0</v>
      </c>
      <c r="E175" s="131">
        <v>0</v>
      </c>
      <c r="F175" s="131">
        <v>0</v>
      </c>
      <c r="G175" s="131">
        <v>0</v>
      </c>
      <c r="H175" s="131">
        <v>0</v>
      </c>
      <c r="I175" s="131">
        <v>0</v>
      </c>
      <c r="J175" s="131">
        <v>0</v>
      </c>
      <c r="K175" s="131">
        <v>0</v>
      </c>
      <c r="L175" s="131">
        <v>0</v>
      </c>
      <c r="M175" s="129">
        <f t="shared" si="24"/>
        <v>0</v>
      </c>
      <c r="N175" s="140"/>
    </row>
    <row r="176" spans="1:14" customFormat="1" ht="25.5" customHeight="1" x14ac:dyDescent="0.25">
      <c r="A176" s="141">
        <v>379</v>
      </c>
      <c r="B176" s="137" t="s">
        <v>514</v>
      </c>
      <c r="C176" s="131">
        <v>0</v>
      </c>
      <c r="D176" s="131">
        <v>0</v>
      </c>
      <c r="E176" s="131">
        <v>0</v>
      </c>
      <c r="F176" s="131">
        <v>0</v>
      </c>
      <c r="G176" s="131">
        <v>0</v>
      </c>
      <c r="H176" s="131">
        <v>0</v>
      </c>
      <c r="I176" s="131">
        <v>0</v>
      </c>
      <c r="J176" s="131">
        <v>0</v>
      </c>
      <c r="K176" s="131">
        <v>0</v>
      </c>
      <c r="L176" s="131">
        <v>0</v>
      </c>
      <c r="M176" s="129">
        <f t="shared" si="24"/>
        <v>0</v>
      </c>
      <c r="N176" s="140"/>
    </row>
    <row r="177" spans="1:14" customFormat="1" ht="25.5" customHeight="1" x14ac:dyDescent="0.25">
      <c r="A177" s="134">
        <v>3800</v>
      </c>
      <c r="B177" s="135" t="s">
        <v>515</v>
      </c>
      <c r="C177" s="128">
        <f t="shared" ref="C177:N177" si="29">SUM(C178:C182)</f>
        <v>3397766.34</v>
      </c>
      <c r="D177" s="128">
        <f>SUM(D178:D182)</f>
        <v>0</v>
      </c>
      <c r="E177" s="128">
        <f t="shared" si="29"/>
        <v>0</v>
      </c>
      <c r="F177" s="128">
        <f t="shared" si="29"/>
        <v>0</v>
      </c>
      <c r="G177" s="128">
        <f t="shared" si="29"/>
        <v>0</v>
      </c>
      <c r="H177" s="128">
        <f t="shared" si="29"/>
        <v>0</v>
      </c>
      <c r="I177" s="128">
        <f t="shared" si="29"/>
        <v>0</v>
      </c>
      <c r="J177" s="128">
        <f t="shared" si="29"/>
        <v>0</v>
      </c>
      <c r="K177" s="128">
        <f t="shared" si="29"/>
        <v>0</v>
      </c>
      <c r="L177" s="128">
        <f t="shared" si="29"/>
        <v>0</v>
      </c>
      <c r="M177" s="128">
        <f t="shared" si="24"/>
        <v>3397766.34</v>
      </c>
      <c r="N177" s="144">
        <f t="shared" si="29"/>
        <v>0</v>
      </c>
    </row>
    <row r="178" spans="1:14" customFormat="1" ht="25.5" customHeight="1" x14ac:dyDescent="0.25">
      <c r="A178" s="141">
        <v>381</v>
      </c>
      <c r="B178" s="137" t="s">
        <v>516</v>
      </c>
      <c r="C178" s="131">
        <v>821534.88</v>
      </c>
      <c r="D178" s="131">
        <v>0</v>
      </c>
      <c r="E178" s="131">
        <v>0</v>
      </c>
      <c r="F178" s="131">
        <v>0</v>
      </c>
      <c r="G178" s="131">
        <v>0</v>
      </c>
      <c r="H178" s="131">
        <v>0</v>
      </c>
      <c r="I178" s="131">
        <v>0</v>
      </c>
      <c r="J178" s="131">
        <v>0</v>
      </c>
      <c r="K178" s="131">
        <v>0</v>
      </c>
      <c r="L178" s="131">
        <v>0</v>
      </c>
      <c r="M178" s="129">
        <f t="shared" si="24"/>
        <v>821534.88</v>
      </c>
      <c r="N178" s="140"/>
    </row>
    <row r="179" spans="1:14" customFormat="1" ht="25.5" customHeight="1" x14ac:dyDescent="0.25">
      <c r="A179" s="141">
        <v>382</v>
      </c>
      <c r="B179" s="137" t="s">
        <v>517</v>
      </c>
      <c r="C179" s="131">
        <v>1252028.21</v>
      </c>
      <c r="D179" s="131">
        <v>0</v>
      </c>
      <c r="E179" s="131">
        <v>0</v>
      </c>
      <c r="F179" s="131">
        <v>0</v>
      </c>
      <c r="G179" s="131">
        <v>0</v>
      </c>
      <c r="H179" s="131">
        <v>0</v>
      </c>
      <c r="I179" s="131">
        <v>0</v>
      </c>
      <c r="J179" s="131">
        <v>0</v>
      </c>
      <c r="K179" s="131">
        <v>0</v>
      </c>
      <c r="L179" s="131">
        <v>0</v>
      </c>
      <c r="M179" s="129">
        <f t="shared" si="24"/>
        <v>1252028.21</v>
      </c>
      <c r="N179" s="140"/>
    </row>
    <row r="180" spans="1:14" customFormat="1" ht="25.5" customHeight="1" x14ac:dyDescent="0.25">
      <c r="A180" s="141">
        <v>383</v>
      </c>
      <c r="B180" s="137" t="s">
        <v>518</v>
      </c>
      <c r="C180" s="131">
        <v>219032</v>
      </c>
      <c r="D180" s="131">
        <v>0</v>
      </c>
      <c r="E180" s="131">
        <v>0</v>
      </c>
      <c r="F180" s="131">
        <v>0</v>
      </c>
      <c r="G180" s="131">
        <v>0</v>
      </c>
      <c r="H180" s="131">
        <v>0</v>
      </c>
      <c r="I180" s="131">
        <v>0</v>
      </c>
      <c r="J180" s="131">
        <v>0</v>
      </c>
      <c r="K180" s="131">
        <v>0</v>
      </c>
      <c r="L180" s="131">
        <v>0</v>
      </c>
      <c r="M180" s="129">
        <f t="shared" si="24"/>
        <v>219032</v>
      </c>
      <c r="N180" s="140"/>
    </row>
    <row r="181" spans="1:14" customFormat="1" ht="25.5" customHeight="1" x14ac:dyDescent="0.25">
      <c r="A181" s="141">
        <v>384</v>
      </c>
      <c r="B181" s="137" t="s">
        <v>519</v>
      </c>
      <c r="C181" s="131">
        <v>320000</v>
      </c>
      <c r="D181" s="131">
        <v>0</v>
      </c>
      <c r="E181" s="131">
        <v>0</v>
      </c>
      <c r="F181" s="131">
        <v>0</v>
      </c>
      <c r="G181" s="131">
        <v>0</v>
      </c>
      <c r="H181" s="131">
        <v>0</v>
      </c>
      <c r="I181" s="131">
        <v>0</v>
      </c>
      <c r="J181" s="131">
        <v>0</v>
      </c>
      <c r="K181" s="131">
        <v>0</v>
      </c>
      <c r="L181" s="131">
        <v>0</v>
      </c>
      <c r="M181" s="129">
        <f t="shared" si="24"/>
        <v>320000</v>
      </c>
      <c r="N181" s="140"/>
    </row>
    <row r="182" spans="1:14" customFormat="1" ht="25.5" customHeight="1" x14ac:dyDescent="0.25">
      <c r="A182" s="141">
        <v>385</v>
      </c>
      <c r="B182" s="137" t="s">
        <v>520</v>
      </c>
      <c r="C182" s="131">
        <v>785171.25</v>
      </c>
      <c r="D182" s="131">
        <v>0</v>
      </c>
      <c r="E182" s="131">
        <v>0</v>
      </c>
      <c r="F182" s="131">
        <v>0</v>
      </c>
      <c r="G182" s="131">
        <v>0</v>
      </c>
      <c r="H182" s="131">
        <v>0</v>
      </c>
      <c r="I182" s="131">
        <v>0</v>
      </c>
      <c r="J182" s="131">
        <v>0</v>
      </c>
      <c r="K182" s="131">
        <v>0</v>
      </c>
      <c r="L182" s="131">
        <v>0</v>
      </c>
      <c r="M182" s="129">
        <f t="shared" si="24"/>
        <v>785171.25</v>
      </c>
      <c r="N182" s="140"/>
    </row>
    <row r="183" spans="1:14" customFormat="1" ht="25.5" customHeight="1" x14ac:dyDescent="0.25">
      <c r="A183" s="134">
        <v>3900</v>
      </c>
      <c r="B183" s="135" t="s">
        <v>521</v>
      </c>
      <c r="C183" s="128">
        <f t="shared" ref="C183:N183" si="30">SUM(C184:C192)</f>
        <v>1647851</v>
      </c>
      <c r="D183" s="128">
        <f>SUM(D184:D192)</f>
        <v>0</v>
      </c>
      <c r="E183" s="128">
        <f t="shared" si="30"/>
        <v>0</v>
      </c>
      <c r="F183" s="128">
        <f t="shared" si="30"/>
        <v>0</v>
      </c>
      <c r="G183" s="128">
        <f t="shared" si="30"/>
        <v>0</v>
      </c>
      <c r="H183" s="128">
        <f t="shared" si="30"/>
        <v>0</v>
      </c>
      <c r="I183" s="128">
        <f t="shared" si="30"/>
        <v>0</v>
      </c>
      <c r="J183" s="128">
        <f t="shared" si="30"/>
        <v>0</v>
      </c>
      <c r="K183" s="128">
        <f t="shared" si="30"/>
        <v>0</v>
      </c>
      <c r="L183" s="128">
        <f t="shared" si="30"/>
        <v>0</v>
      </c>
      <c r="M183" s="128">
        <f t="shared" si="24"/>
        <v>1647851</v>
      </c>
      <c r="N183" s="144">
        <f t="shared" si="30"/>
        <v>0</v>
      </c>
    </row>
    <row r="184" spans="1:14" customFormat="1" ht="25.5" customHeight="1" x14ac:dyDescent="0.25">
      <c r="A184" s="141">
        <v>391</v>
      </c>
      <c r="B184" s="137" t="s">
        <v>522</v>
      </c>
      <c r="C184" s="131">
        <v>0</v>
      </c>
      <c r="D184" s="131">
        <v>0</v>
      </c>
      <c r="E184" s="131">
        <v>0</v>
      </c>
      <c r="F184" s="131">
        <v>0</v>
      </c>
      <c r="G184" s="131">
        <v>0</v>
      </c>
      <c r="H184" s="131">
        <v>0</v>
      </c>
      <c r="I184" s="131">
        <v>0</v>
      </c>
      <c r="J184" s="131">
        <v>0</v>
      </c>
      <c r="K184" s="131">
        <v>0</v>
      </c>
      <c r="L184" s="131">
        <v>0</v>
      </c>
      <c r="M184" s="129">
        <f t="shared" si="24"/>
        <v>0</v>
      </c>
      <c r="N184" s="140"/>
    </row>
    <row r="185" spans="1:14" customFormat="1" ht="25.5" customHeight="1" x14ac:dyDescent="0.25">
      <c r="A185" s="141">
        <v>392</v>
      </c>
      <c r="B185" s="137" t="s">
        <v>523</v>
      </c>
      <c r="C185" s="131">
        <v>156000</v>
      </c>
      <c r="D185" s="131">
        <v>0</v>
      </c>
      <c r="E185" s="131">
        <v>0</v>
      </c>
      <c r="F185" s="131">
        <v>0</v>
      </c>
      <c r="G185" s="131">
        <v>0</v>
      </c>
      <c r="H185" s="131">
        <v>0</v>
      </c>
      <c r="I185" s="131">
        <v>0</v>
      </c>
      <c r="J185" s="131">
        <v>0</v>
      </c>
      <c r="K185" s="131">
        <v>0</v>
      </c>
      <c r="L185" s="131">
        <v>0</v>
      </c>
      <c r="M185" s="129">
        <f t="shared" si="24"/>
        <v>156000</v>
      </c>
      <c r="N185" s="140"/>
    </row>
    <row r="186" spans="1:14" customFormat="1" ht="25.5" customHeight="1" x14ac:dyDescent="0.25">
      <c r="A186" s="141">
        <v>393</v>
      </c>
      <c r="B186" s="137" t="s">
        <v>524</v>
      </c>
      <c r="C186" s="131"/>
      <c r="D186" s="131">
        <v>0</v>
      </c>
      <c r="E186" s="131">
        <v>0</v>
      </c>
      <c r="F186" s="131">
        <v>0</v>
      </c>
      <c r="G186" s="131">
        <v>0</v>
      </c>
      <c r="H186" s="131">
        <v>0</v>
      </c>
      <c r="I186" s="131">
        <v>0</v>
      </c>
      <c r="J186" s="131">
        <v>0</v>
      </c>
      <c r="K186" s="131">
        <v>0</v>
      </c>
      <c r="L186" s="131">
        <v>0</v>
      </c>
      <c r="M186" s="129">
        <f t="shared" si="24"/>
        <v>0</v>
      </c>
      <c r="N186" s="140"/>
    </row>
    <row r="187" spans="1:14" customFormat="1" ht="25.5" customHeight="1" x14ac:dyDescent="0.25">
      <c r="A187" s="141">
        <v>394</v>
      </c>
      <c r="B187" s="137" t="s">
        <v>525</v>
      </c>
      <c r="C187" s="131">
        <v>500000</v>
      </c>
      <c r="D187" s="131">
        <v>0</v>
      </c>
      <c r="E187" s="131">
        <v>0</v>
      </c>
      <c r="F187" s="131">
        <v>0</v>
      </c>
      <c r="G187" s="131">
        <v>0</v>
      </c>
      <c r="H187" s="131">
        <v>0</v>
      </c>
      <c r="I187" s="131">
        <v>0</v>
      </c>
      <c r="J187" s="131">
        <v>0</v>
      </c>
      <c r="K187" s="131">
        <v>0</v>
      </c>
      <c r="L187" s="131">
        <v>0</v>
      </c>
      <c r="M187" s="129">
        <f t="shared" si="24"/>
        <v>500000</v>
      </c>
      <c r="N187" s="140"/>
    </row>
    <row r="188" spans="1:14" customFormat="1" ht="25.5" customHeight="1" x14ac:dyDescent="0.25">
      <c r="A188" s="141">
        <v>395</v>
      </c>
      <c r="B188" s="137" t="s">
        <v>526</v>
      </c>
      <c r="C188" s="131">
        <v>750000</v>
      </c>
      <c r="D188" s="131">
        <v>0</v>
      </c>
      <c r="E188" s="131">
        <v>0</v>
      </c>
      <c r="F188" s="131">
        <v>0</v>
      </c>
      <c r="G188" s="131">
        <v>0</v>
      </c>
      <c r="H188" s="131">
        <v>0</v>
      </c>
      <c r="I188" s="131">
        <v>0</v>
      </c>
      <c r="J188" s="131">
        <v>0</v>
      </c>
      <c r="K188" s="131">
        <v>0</v>
      </c>
      <c r="L188" s="131">
        <v>0</v>
      </c>
      <c r="M188" s="129">
        <f t="shared" si="24"/>
        <v>750000</v>
      </c>
      <c r="N188" s="140"/>
    </row>
    <row r="189" spans="1:14" customFormat="1" ht="25.5" customHeight="1" x14ac:dyDescent="0.25">
      <c r="A189" s="141">
        <v>396</v>
      </c>
      <c r="B189" s="137" t="s">
        <v>527</v>
      </c>
      <c r="C189" s="131">
        <v>50000</v>
      </c>
      <c r="D189" s="131">
        <v>0</v>
      </c>
      <c r="E189" s="131">
        <v>0</v>
      </c>
      <c r="F189" s="131">
        <v>0</v>
      </c>
      <c r="G189" s="131">
        <v>0</v>
      </c>
      <c r="H189" s="131">
        <v>0</v>
      </c>
      <c r="I189" s="131">
        <v>0</v>
      </c>
      <c r="J189" s="131">
        <v>0</v>
      </c>
      <c r="K189" s="131">
        <v>0</v>
      </c>
      <c r="L189" s="131">
        <v>0</v>
      </c>
      <c r="M189" s="129">
        <f t="shared" si="24"/>
        <v>50000</v>
      </c>
      <c r="N189" s="140"/>
    </row>
    <row r="190" spans="1:14" customFormat="1" ht="25.5" customHeight="1" x14ac:dyDescent="0.25">
      <c r="A190" s="141">
        <v>397</v>
      </c>
      <c r="B190" s="137" t="s">
        <v>528</v>
      </c>
      <c r="C190" s="131">
        <v>0</v>
      </c>
      <c r="D190" s="131">
        <v>0</v>
      </c>
      <c r="E190" s="131">
        <v>0</v>
      </c>
      <c r="F190" s="131">
        <v>0</v>
      </c>
      <c r="G190" s="131">
        <v>0</v>
      </c>
      <c r="H190" s="131">
        <v>0</v>
      </c>
      <c r="I190" s="131">
        <v>0</v>
      </c>
      <c r="J190" s="131">
        <v>0</v>
      </c>
      <c r="K190" s="131">
        <v>0</v>
      </c>
      <c r="L190" s="131">
        <v>0</v>
      </c>
      <c r="M190" s="129">
        <f t="shared" si="24"/>
        <v>0</v>
      </c>
      <c r="N190" s="140"/>
    </row>
    <row r="191" spans="1:14" customFormat="1" ht="25.5" x14ac:dyDescent="0.25">
      <c r="A191" s="141">
        <v>398</v>
      </c>
      <c r="B191" s="137" t="s">
        <v>529</v>
      </c>
      <c r="C191" s="131">
        <v>0</v>
      </c>
      <c r="D191" s="131">
        <v>0</v>
      </c>
      <c r="E191" s="131">
        <v>0</v>
      </c>
      <c r="F191" s="131">
        <v>0</v>
      </c>
      <c r="G191" s="131">
        <v>0</v>
      </c>
      <c r="H191" s="131">
        <v>0</v>
      </c>
      <c r="I191" s="131">
        <v>0</v>
      </c>
      <c r="J191" s="131">
        <v>0</v>
      </c>
      <c r="K191" s="131">
        <v>0</v>
      </c>
      <c r="L191" s="131">
        <v>0</v>
      </c>
      <c r="M191" s="129">
        <f t="shared" si="24"/>
        <v>0</v>
      </c>
      <c r="N191" s="140"/>
    </row>
    <row r="192" spans="1:14" customFormat="1" ht="25.5" customHeight="1" x14ac:dyDescent="0.25">
      <c r="A192" s="141">
        <v>399</v>
      </c>
      <c r="B192" s="137" t="s">
        <v>530</v>
      </c>
      <c r="C192" s="131">
        <v>191851</v>
      </c>
      <c r="D192" s="131">
        <v>0</v>
      </c>
      <c r="E192" s="131">
        <v>0</v>
      </c>
      <c r="F192" s="131">
        <v>0</v>
      </c>
      <c r="G192" s="131">
        <v>0</v>
      </c>
      <c r="H192" s="131">
        <v>0</v>
      </c>
      <c r="I192" s="131">
        <v>0</v>
      </c>
      <c r="J192" s="131">
        <v>0</v>
      </c>
      <c r="K192" s="131">
        <v>0</v>
      </c>
      <c r="L192" s="131">
        <v>0</v>
      </c>
      <c r="M192" s="129">
        <f t="shared" si="24"/>
        <v>191851</v>
      </c>
      <c r="N192" s="140"/>
    </row>
    <row r="193" spans="1:14" customFormat="1" ht="31.5" x14ac:dyDescent="0.25">
      <c r="A193" s="370">
        <v>4000</v>
      </c>
      <c r="B193" s="371" t="s">
        <v>531</v>
      </c>
      <c r="C193" s="369">
        <f t="shared" ref="C193:N193" si="31">C194+C204+C210+C220+C229+C233+C248+C240+C242</f>
        <v>31987274.43</v>
      </c>
      <c r="D193" s="369">
        <f>D194+D204+D210+D220+D229+D233+D248+D240+D242</f>
        <v>0</v>
      </c>
      <c r="E193" s="369">
        <f t="shared" si="31"/>
        <v>0</v>
      </c>
      <c r="F193" s="369">
        <f t="shared" si="31"/>
        <v>0</v>
      </c>
      <c r="G193" s="369">
        <f t="shared" si="31"/>
        <v>0</v>
      </c>
      <c r="H193" s="369">
        <f t="shared" si="31"/>
        <v>0</v>
      </c>
      <c r="I193" s="369">
        <f t="shared" si="31"/>
        <v>0</v>
      </c>
      <c r="J193" s="369">
        <f t="shared" si="31"/>
        <v>0</v>
      </c>
      <c r="K193" s="369">
        <f t="shared" si="31"/>
        <v>0</v>
      </c>
      <c r="L193" s="369">
        <f t="shared" si="31"/>
        <v>0</v>
      </c>
      <c r="M193" s="369">
        <f t="shared" si="24"/>
        <v>31987274.43</v>
      </c>
      <c r="N193" s="146">
        <f t="shared" si="31"/>
        <v>0</v>
      </c>
    </row>
    <row r="194" spans="1:14" customFormat="1" ht="30" x14ac:dyDescent="0.25">
      <c r="A194" s="145">
        <v>4100</v>
      </c>
      <c r="B194" s="138" t="s">
        <v>319</v>
      </c>
      <c r="C194" s="128">
        <f>SUM(C195:C203)</f>
        <v>0</v>
      </c>
      <c r="D194" s="128">
        <f>SUM(D195:D203)</f>
        <v>0</v>
      </c>
      <c r="E194" s="128">
        <f t="shared" ref="E194:N194" si="32">SUM(E195:E203)</f>
        <v>0</v>
      </c>
      <c r="F194" s="128">
        <f t="shared" si="32"/>
        <v>0</v>
      </c>
      <c r="G194" s="128">
        <f t="shared" si="32"/>
        <v>0</v>
      </c>
      <c r="H194" s="128">
        <f t="shared" si="32"/>
        <v>0</v>
      </c>
      <c r="I194" s="128">
        <f t="shared" si="32"/>
        <v>0</v>
      </c>
      <c r="J194" s="128">
        <f t="shared" si="32"/>
        <v>0</v>
      </c>
      <c r="K194" s="128">
        <f t="shared" si="32"/>
        <v>0</v>
      </c>
      <c r="L194" s="128">
        <f t="shared" si="32"/>
        <v>0</v>
      </c>
      <c r="M194" s="128">
        <f t="shared" si="24"/>
        <v>0</v>
      </c>
      <c r="N194" s="144">
        <f t="shared" si="32"/>
        <v>0</v>
      </c>
    </row>
    <row r="195" spans="1:14" customFormat="1" ht="25.5" customHeight="1" x14ac:dyDescent="0.25">
      <c r="A195" s="141">
        <v>411</v>
      </c>
      <c r="B195" s="137" t="s">
        <v>532</v>
      </c>
      <c r="C195" s="132">
        <v>0</v>
      </c>
      <c r="D195" s="132">
        <v>0</v>
      </c>
      <c r="E195" s="132">
        <v>0</v>
      </c>
      <c r="F195" s="132">
        <v>0</v>
      </c>
      <c r="G195" s="132">
        <v>0</v>
      </c>
      <c r="H195" s="132">
        <v>0</v>
      </c>
      <c r="I195" s="132">
        <v>0</v>
      </c>
      <c r="J195" s="132">
        <v>0</v>
      </c>
      <c r="K195" s="132">
        <v>0</v>
      </c>
      <c r="L195" s="132">
        <v>0</v>
      </c>
      <c r="M195" s="129">
        <f t="shared" si="24"/>
        <v>0</v>
      </c>
      <c r="N195" s="140"/>
    </row>
    <row r="196" spans="1:14" customFormat="1" ht="25.5" customHeight="1" x14ac:dyDescent="0.25">
      <c r="A196" s="141">
        <v>412</v>
      </c>
      <c r="B196" s="137" t="s">
        <v>533</v>
      </c>
      <c r="C196" s="132">
        <v>0</v>
      </c>
      <c r="D196" s="132">
        <v>0</v>
      </c>
      <c r="E196" s="132">
        <v>0</v>
      </c>
      <c r="F196" s="132">
        <v>0</v>
      </c>
      <c r="G196" s="132">
        <v>0</v>
      </c>
      <c r="H196" s="132">
        <v>0</v>
      </c>
      <c r="I196" s="132">
        <v>0</v>
      </c>
      <c r="J196" s="132">
        <v>0</v>
      </c>
      <c r="K196" s="132">
        <v>0</v>
      </c>
      <c r="L196" s="132">
        <v>0</v>
      </c>
      <c r="M196" s="129">
        <f t="shared" si="24"/>
        <v>0</v>
      </c>
      <c r="N196" s="140"/>
    </row>
    <row r="197" spans="1:14" customFormat="1" ht="25.5" customHeight="1" x14ac:dyDescent="0.25">
      <c r="A197" s="141">
        <v>413</v>
      </c>
      <c r="B197" s="137" t="s">
        <v>534</v>
      </c>
      <c r="C197" s="132">
        <v>0</v>
      </c>
      <c r="D197" s="132">
        <v>0</v>
      </c>
      <c r="E197" s="132">
        <v>0</v>
      </c>
      <c r="F197" s="132">
        <v>0</v>
      </c>
      <c r="G197" s="132">
        <v>0</v>
      </c>
      <c r="H197" s="132">
        <v>0</v>
      </c>
      <c r="I197" s="132">
        <v>0</v>
      </c>
      <c r="J197" s="132">
        <v>0</v>
      </c>
      <c r="K197" s="132">
        <v>0</v>
      </c>
      <c r="L197" s="132">
        <v>0</v>
      </c>
      <c r="M197" s="129">
        <f t="shared" si="24"/>
        <v>0</v>
      </c>
      <c r="N197" s="140"/>
    </row>
    <row r="198" spans="1:14" customFormat="1" ht="25.5" customHeight="1" x14ac:dyDescent="0.25">
      <c r="A198" s="141">
        <v>414</v>
      </c>
      <c r="B198" s="137" t="s">
        <v>535</v>
      </c>
      <c r="C198" s="131">
        <v>0</v>
      </c>
      <c r="D198" s="131">
        <v>0</v>
      </c>
      <c r="E198" s="131">
        <v>0</v>
      </c>
      <c r="F198" s="131">
        <v>0</v>
      </c>
      <c r="G198" s="131">
        <v>0</v>
      </c>
      <c r="H198" s="131">
        <v>0</v>
      </c>
      <c r="I198" s="131">
        <v>0</v>
      </c>
      <c r="J198" s="131">
        <v>0</v>
      </c>
      <c r="K198" s="131">
        <v>0</v>
      </c>
      <c r="L198" s="131">
        <v>0</v>
      </c>
      <c r="M198" s="129">
        <f t="shared" si="24"/>
        <v>0</v>
      </c>
      <c r="N198" s="140"/>
    </row>
    <row r="199" spans="1:14" customFormat="1" ht="42" customHeight="1" x14ac:dyDescent="0.25">
      <c r="A199" s="141">
        <v>415</v>
      </c>
      <c r="B199" s="137" t="s">
        <v>536</v>
      </c>
      <c r="C199" s="131">
        <v>0</v>
      </c>
      <c r="D199" s="131">
        <v>0</v>
      </c>
      <c r="E199" s="131">
        <v>0</v>
      </c>
      <c r="F199" s="131">
        <v>0</v>
      </c>
      <c r="G199" s="131">
        <v>0</v>
      </c>
      <c r="H199" s="131">
        <v>0</v>
      </c>
      <c r="I199" s="131">
        <v>0</v>
      </c>
      <c r="J199" s="131">
        <v>0</v>
      </c>
      <c r="K199" s="131">
        <v>0</v>
      </c>
      <c r="L199" s="131">
        <v>0</v>
      </c>
      <c r="M199" s="129">
        <f t="shared" ref="M199:M262" si="33">SUM(C199:L199)</f>
        <v>0</v>
      </c>
      <c r="N199" s="140"/>
    </row>
    <row r="200" spans="1:14" customFormat="1" ht="36.75" customHeight="1" x14ac:dyDescent="0.25">
      <c r="A200" s="141">
        <v>416</v>
      </c>
      <c r="B200" s="137" t="s">
        <v>537</v>
      </c>
      <c r="C200" s="131">
        <v>0</v>
      </c>
      <c r="D200" s="131">
        <v>0</v>
      </c>
      <c r="E200" s="131">
        <v>0</v>
      </c>
      <c r="F200" s="131">
        <v>0</v>
      </c>
      <c r="G200" s="131">
        <v>0</v>
      </c>
      <c r="H200" s="131">
        <v>0</v>
      </c>
      <c r="I200" s="131">
        <v>0</v>
      </c>
      <c r="J200" s="131">
        <v>0</v>
      </c>
      <c r="K200" s="131">
        <v>0</v>
      </c>
      <c r="L200" s="131">
        <v>0</v>
      </c>
      <c r="M200" s="129">
        <f t="shared" si="33"/>
        <v>0</v>
      </c>
      <c r="N200" s="140"/>
    </row>
    <row r="201" spans="1:14" customFormat="1" ht="42" customHeight="1" x14ac:dyDescent="0.25">
      <c r="A201" s="141">
        <v>417</v>
      </c>
      <c r="B201" s="137" t="s">
        <v>538</v>
      </c>
      <c r="C201" s="131">
        <v>0</v>
      </c>
      <c r="D201" s="131">
        <v>0</v>
      </c>
      <c r="E201" s="131">
        <v>0</v>
      </c>
      <c r="F201" s="131">
        <v>0</v>
      </c>
      <c r="G201" s="131">
        <v>0</v>
      </c>
      <c r="H201" s="131">
        <v>0</v>
      </c>
      <c r="I201" s="131">
        <v>0</v>
      </c>
      <c r="J201" s="131">
        <v>0</v>
      </c>
      <c r="K201" s="131">
        <v>0</v>
      </c>
      <c r="L201" s="131">
        <v>0</v>
      </c>
      <c r="M201" s="129">
        <f t="shared" si="33"/>
        <v>0</v>
      </c>
      <c r="N201" s="140"/>
    </row>
    <row r="202" spans="1:14" customFormat="1" ht="34.5" customHeight="1" x14ac:dyDescent="0.25">
      <c r="A202" s="141">
        <v>418</v>
      </c>
      <c r="B202" s="137" t="s">
        <v>539</v>
      </c>
      <c r="C202" s="131">
        <v>0</v>
      </c>
      <c r="D202" s="131">
        <v>0</v>
      </c>
      <c r="E202" s="131">
        <v>0</v>
      </c>
      <c r="F202" s="131">
        <v>0</v>
      </c>
      <c r="G202" s="131">
        <v>0</v>
      </c>
      <c r="H202" s="131">
        <v>0</v>
      </c>
      <c r="I202" s="131">
        <v>0</v>
      </c>
      <c r="J202" s="131">
        <v>0</v>
      </c>
      <c r="K202" s="131">
        <v>0</v>
      </c>
      <c r="L202" s="131">
        <v>0</v>
      </c>
      <c r="M202" s="129">
        <f t="shared" si="33"/>
        <v>0</v>
      </c>
      <c r="N202" s="140"/>
    </row>
    <row r="203" spans="1:14" customFormat="1" ht="34.5" customHeight="1" x14ac:dyDescent="0.25">
      <c r="A203" s="141">
        <v>419</v>
      </c>
      <c r="B203" s="137" t="s">
        <v>540</v>
      </c>
      <c r="C203" s="131">
        <v>0</v>
      </c>
      <c r="D203" s="131">
        <v>0</v>
      </c>
      <c r="E203" s="131">
        <v>0</v>
      </c>
      <c r="F203" s="131">
        <v>0</v>
      </c>
      <c r="G203" s="131">
        <v>0</v>
      </c>
      <c r="H203" s="131">
        <v>0</v>
      </c>
      <c r="I203" s="131">
        <v>0</v>
      </c>
      <c r="J203" s="131">
        <v>0</v>
      </c>
      <c r="K203" s="131">
        <v>0</v>
      </c>
      <c r="L203" s="131">
        <v>0</v>
      </c>
      <c r="M203" s="129">
        <f t="shared" si="33"/>
        <v>0</v>
      </c>
      <c r="N203" s="140"/>
    </row>
    <row r="204" spans="1:14" customFormat="1" ht="25.5" customHeight="1" x14ac:dyDescent="0.25">
      <c r="A204" s="134">
        <v>4200</v>
      </c>
      <c r="B204" s="135" t="s">
        <v>541</v>
      </c>
      <c r="C204" s="128">
        <f t="shared" ref="C204:L204" si="34">SUM(C205:C209)</f>
        <v>0</v>
      </c>
      <c r="D204" s="128">
        <f>SUM(D205:D209)</f>
        <v>0</v>
      </c>
      <c r="E204" s="128">
        <f t="shared" si="34"/>
        <v>0</v>
      </c>
      <c r="F204" s="128">
        <f t="shared" si="34"/>
        <v>0</v>
      </c>
      <c r="G204" s="128">
        <f t="shared" si="34"/>
        <v>0</v>
      </c>
      <c r="H204" s="128">
        <f t="shared" si="34"/>
        <v>0</v>
      </c>
      <c r="I204" s="128">
        <f t="shared" si="34"/>
        <v>0</v>
      </c>
      <c r="J204" s="128">
        <f t="shared" si="34"/>
        <v>0</v>
      </c>
      <c r="K204" s="128">
        <f t="shared" si="34"/>
        <v>0</v>
      </c>
      <c r="L204" s="128">
        <f t="shared" si="34"/>
        <v>0</v>
      </c>
      <c r="M204" s="128">
        <f t="shared" si="33"/>
        <v>0</v>
      </c>
      <c r="N204" s="143"/>
    </row>
    <row r="205" spans="1:14" customFormat="1" ht="25.5" x14ac:dyDescent="0.25">
      <c r="A205" s="141">
        <v>421</v>
      </c>
      <c r="B205" s="137" t="s">
        <v>542</v>
      </c>
      <c r="C205" s="131">
        <v>0</v>
      </c>
      <c r="D205" s="131">
        <v>0</v>
      </c>
      <c r="E205" s="131">
        <v>0</v>
      </c>
      <c r="F205" s="131">
        <v>0</v>
      </c>
      <c r="G205" s="131">
        <v>0</v>
      </c>
      <c r="H205" s="131">
        <v>0</v>
      </c>
      <c r="I205" s="131">
        <v>0</v>
      </c>
      <c r="J205" s="131">
        <v>0</v>
      </c>
      <c r="K205" s="131">
        <v>0</v>
      </c>
      <c r="L205" s="131">
        <v>0</v>
      </c>
      <c r="M205" s="129">
        <f t="shared" si="33"/>
        <v>0</v>
      </c>
      <c r="N205" s="140"/>
    </row>
    <row r="206" spans="1:14" customFormat="1" ht="26.25" customHeight="1" x14ac:dyDescent="0.25">
      <c r="A206" s="141">
        <v>422</v>
      </c>
      <c r="B206" s="137" t="s">
        <v>543</v>
      </c>
      <c r="C206" s="131">
        <v>0</v>
      </c>
      <c r="D206" s="131">
        <v>0</v>
      </c>
      <c r="E206" s="131">
        <v>0</v>
      </c>
      <c r="F206" s="131">
        <v>0</v>
      </c>
      <c r="G206" s="131">
        <v>0</v>
      </c>
      <c r="H206" s="131">
        <v>0</v>
      </c>
      <c r="I206" s="131">
        <v>0</v>
      </c>
      <c r="J206" s="131">
        <v>0</v>
      </c>
      <c r="K206" s="131">
        <v>0</v>
      </c>
      <c r="L206" s="131">
        <v>0</v>
      </c>
      <c r="M206" s="129">
        <f t="shared" si="33"/>
        <v>0</v>
      </c>
      <c r="N206" s="140"/>
    </row>
    <row r="207" spans="1:14" customFormat="1" ht="25.5" x14ac:dyDescent="0.25">
      <c r="A207" s="141">
        <v>423</v>
      </c>
      <c r="B207" s="137" t="s">
        <v>544</v>
      </c>
      <c r="C207" s="131">
        <v>0</v>
      </c>
      <c r="D207" s="131">
        <v>0</v>
      </c>
      <c r="E207" s="131">
        <v>0</v>
      </c>
      <c r="F207" s="131">
        <v>0</v>
      </c>
      <c r="G207" s="131">
        <v>0</v>
      </c>
      <c r="H207" s="131">
        <v>0</v>
      </c>
      <c r="I207" s="131">
        <v>0</v>
      </c>
      <c r="J207" s="131">
        <v>0</v>
      </c>
      <c r="K207" s="131">
        <v>0</v>
      </c>
      <c r="L207" s="131">
        <v>0</v>
      </c>
      <c r="M207" s="129">
        <f t="shared" si="33"/>
        <v>0</v>
      </c>
      <c r="N207" s="140"/>
    </row>
    <row r="208" spans="1:14" customFormat="1" ht="25.5" customHeight="1" x14ac:dyDescent="0.25">
      <c r="A208" s="141">
        <v>424</v>
      </c>
      <c r="B208" s="137" t="s">
        <v>545</v>
      </c>
      <c r="C208" s="131">
        <v>0</v>
      </c>
      <c r="D208" s="131">
        <v>0</v>
      </c>
      <c r="E208" s="131">
        <v>0</v>
      </c>
      <c r="F208" s="131">
        <v>0</v>
      </c>
      <c r="G208" s="131">
        <v>0</v>
      </c>
      <c r="H208" s="131">
        <v>0</v>
      </c>
      <c r="I208" s="131">
        <v>0</v>
      </c>
      <c r="J208" s="131">
        <v>0</v>
      </c>
      <c r="K208" s="131">
        <v>0</v>
      </c>
      <c r="L208" s="131">
        <v>0</v>
      </c>
      <c r="M208" s="129">
        <f t="shared" si="33"/>
        <v>0</v>
      </c>
      <c r="N208" s="140"/>
    </row>
    <row r="209" spans="1:14" customFormat="1" ht="25.5" x14ac:dyDescent="0.25">
      <c r="A209" s="141">
        <v>425</v>
      </c>
      <c r="B209" s="137" t="s">
        <v>546</v>
      </c>
      <c r="C209" s="131">
        <v>0</v>
      </c>
      <c r="D209" s="131">
        <v>0</v>
      </c>
      <c r="E209" s="131">
        <v>0</v>
      </c>
      <c r="F209" s="131">
        <v>0</v>
      </c>
      <c r="G209" s="131">
        <v>0</v>
      </c>
      <c r="H209" s="131">
        <v>0</v>
      </c>
      <c r="I209" s="131">
        <v>0</v>
      </c>
      <c r="J209" s="131">
        <v>0</v>
      </c>
      <c r="K209" s="131">
        <v>0</v>
      </c>
      <c r="L209" s="131">
        <v>0</v>
      </c>
      <c r="M209" s="129">
        <f t="shared" si="33"/>
        <v>0</v>
      </c>
      <c r="N209" s="140"/>
    </row>
    <row r="210" spans="1:14" customFormat="1" ht="25.5" customHeight="1" x14ac:dyDescent="0.25">
      <c r="A210" s="134">
        <v>4300</v>
      </c>
      <c r="B210" s="135" t="s">
        <v>322</v>
      </c>
      <c r="C210" s="128">
        <f t="shared" ref="C210:N210" si="35">SUM(C211:C219)</f>
        <v>1960000</v>
      </c>
      <c r="D210" s="128">
        <f>SUM(D211:D219)</f>
        <v>0</v>
      </c>
      <c r="E210" s="128">
        <f t="shared" si="35"/>
        <v>0</v>
      </c>
      <c r="F210" s="128">
        <f t="shared" si="35"/>
        <v>0</v>
      </c>
      <c r="G210" s="128">
        <f t="shared" si="35"/>
        <v>0</v>
      </c>
      <c r="H210" s="128">
        <f t="shared" si="35"/>
        <v>0</v>
      </c>
      <c r="I210" s="128">
        <f t="shared" si="35"/>
        <v>0</v>
      </c>
      <c r="J210" s="128">
        <f t="shared" si="35"/>
        <v>0</v>
      </c>
      <c r="K210" s="128">
        <f t="shared" si="35"/>
        <v>0</v>
      </c>
      <c r="L210" s="128">
        <f t="shared" si="35"/>
        <v>0</v>
      </c>
      <c r="M210" s="128">
        <f t="shared" si="33"/>
        <v>1960000</v>
      </c>
      <c r="N210" s="144">
        <f t="shared" si="35"/>
        <v>0</v>
      </c>
    </row>
    <row r="211" spans="1:14" customFormat="1" ht="25.5" customHeight="1" x14ac:dyDescent="0.25">
      <c r="A211" s="141">
        <v>431</v>
      </c>
      <c r="B211" s="137" t="s">
        <v>547</v>
      </c>
      <c r="C211" s="131">
        <v>0</v>
      </c>
      <c r="D211" s="131">
        <v>0</v>
      </c>
      <c r="E211" s="131">
        <v>0</v>
      </c>
      <c r="F211" s="131">
        <v>0</v>
      </c>
      <c r="G211" s="131">
        <v>0</v>
      </c>
      <c r="H211" s="131">
        <v>0</v>
      </c>
      <c r="I211" s="131">
        <v>0</v>
      </c>
      <c r="J211" s="131">
        <v>0</v>
      </c>
      <c r="K211" s="131">
        <v>0</v>
      </c>
      <c r="L211" s="131">
        <v>0</v>
      </c>
      <c r="M211" s="129">
        <f t="shared" si="33"/>
        <v>0</v>
      </c>
      <c r="N211" s="140"/>
    </row>
    <row r="212" spans="1:14" customFormat="1" ht="25.5" customHeight="1" x14ac:dyDescent="0.25">
      <c r="A212" s="141">
        <v>432</v>
      </c>
      <c r="B212" s="137" t="s">
        <v>548</v>
      </c>
      <c r="C212" s="131">
        <v>0</v>
      </c>
      <c r="D212" s="131">
        <v>0</v>
      </c>
      <c r="E212" s="131">
        <v>0</v>
      </c>
      <c r="F212" s="131">
        <v>0</v>
      </c>
      <c r="G212" s="131">
        <v>0</v>
      </c>
      <c r="H212" s="131">
        <v>0</v>
      </c>
      <c r="I212" s="131">
        <v>0</v>
      </c>
      <c r="J212" s="131">
        <v>0</v>
      </c>
      <c r="K212" s="131">
        <v>0</v>
      </c>
      <c r="L212" s="131">
        <v>0</v>
      </c>
      <c r="M212" s="129">
        <f t="shared" si="33"/>
        <v>0</v>
      </c>
      <c r="N212" s="140"/>
    </row>
    <row r="213" spans="1:14" customFormat="1" ht="25.5" customHeight="1" x14ac:dyDescent="0.25">
      <c r="A213" s="141">
        <v>433</v>
      </c>
      <c r="B213" s="137" t="s">
        <v>549</v>
      </c>
      <c r="C213" s="131">
        <v>0</v>
      </c>
      <c r="D213" s="131">
        <v>0</v>
      </c>
      <c r="E213" s="131">
        <v>0</v>
      </c>
      <c r="F213" s="131">
        <v>0</v>
      </c>
      <c r="G213" s="131">
        <v>0</v>
      </c>
      <c r="H213" s="131">
        <v>0</v>
      </c>
      <c r="I213" s="131">
        <v>0</v>
      </c>
      <c r="J213" s="131">
        <v>0</v>
      </c>
      <c r="K213" s="131">
        <v>0</v>
      </c>
      <c r="L213" s="131">
        <v>0</v>
      </c>
      <c r="M213" s="129">
        <f t="shared" si="33"/>
        <v>0</v>
      </c>
      <c r="N213" s="140"/>
    </row>
    <row r="214" spans="1:14" customFormat="1" ht="25.5" customHeight="1" x14ac:dyDescent="0.25">
      <c r="A214" s="141">
        <v>434</v>
      </c>
      <c r="B214" s="137" t="s">
        <v>550</v>
      </c>
      <c r="C214" s="131">
        <v>0</v>
      </c>
      <c r="D214" s="131">
        <v>0</v>
      </c>
      <c r="E214" s="131">
        <v>0</v>
      </c>
      <c r="F214" s="131">
        <v>0</v>
      </c>
      <c r="G214" s="131">
        <v>0</v>
      </c>
      <c r="H214" s="131">
        <v>0</v>
      </c>
      <c r="I214" s="131">
        <v>0</v>
      </c>
      <c r="J214" s="131">
        <v>0</v>
      </c>
      <c r="K214" s="131">
        <v>0</v>
      </c>
      <c r="L214" s="131">
        <v>0</v>
      </c>
      <c r="M214" s="129">
        <f t="shared" si="33"/>
        <v>0</v>
      </c>
      <c r="N214" s="140"/>
    </row>
    <row r="215" spans="1:14" customFormat="1" ht="25.5" customHeight="1" x14ac:dyDescent="0.25">
      <c r="A215" s="141">
        <v>435</v>
      </c>
      <c r="B215" s="137" t="s">
        <v>551</v>
      </c>
      <c r="C215" s="131">
        <v>0</v>
      </c>
      <c r="D215" s="131">
        <v>0</v>
      </c>
      <c r="E215" s="131">
        <v>0</v>
      </c>
      <c r="F215" s="131">
        <v>0</v>
      </c>
      <c r="G215" s="131">
        <v>0</v>
      </c>
      <c r="H215" s="131">
        <v>0</v>
      </c>
      <c r="I215" s="131">
        <v>0</v>
      </c>
      <c r="J215" s="131">
        <v>0</v>
      </c>
      <c r="K215" s="131">
        <v>0</v>
      </c>
      <c r="L215" s="131">
        <v>0</v>
      </c>
      <c r="M215" s="129">
        <f t="shared" si="33"/>
        <v>0</v>
      </c>
      <c r="N215" s="140"/>
    </row>
    <row r="216" spans="1:14" customFormat="1" ht="25.5" customHeight="1" x14ac:dyDescent="0.25">
      <c r="A216" s="141">
        <v>436</v>
      </c>
      <c r="B216" s="137" t="s">
        <v>552</v>
      </c>
      <c r="C216" s="131">
        <v>0</v>
      </c>
      <c r="D216" s="131">
        <v>0</v>
      </c>
      <c r="E216" s="131">
        <v>0</v>
      </c>
      <c r="F216" s="131">
        <v>0</v>
      </c>
      <c r="G216" s="131">
        <v>0</v>
      </c>
      <c r="H216" s="131">
        <v>0</v>
      </c>
      <c r="I216" s="131">
        <v>0</v>
      </c>
      <c r="J216" s="131">
        <v>0</v>
      </c>
      <c r="K216" s="131">
        <v>0</v>
      </c>
      <c r="L216" s="131">
        <v>0</v>
      </c>
      <c r="M216" s="129">
        <f t="shared" si="33"/>
        <v>0</v>
      </c>
      <c r="N216" s="140"/>
    </row>
    <row r="217" spans="1:14" customFormat="1" ht="25.5" customHeight="1" x14ac:dyDescent="0.25">
      <c r="A217" s="141">
        <v>437</v>
      </c>
      <c r="B217" s="137" t="s">
        <v>553</v>
      </c>
      <c r="C217" s="131">
        <v>0</v>
      </c>
      <c r="D217" s="131">
        <v>0</v>
      </c>
      <c r="E217" s="131">
        <v>0</v>
      </c>
      <c r="F217" s="131">
        <v>0</v>
      </c>
      <c r="G217" s="131">
        <v>0</v>
      </c>
      <c r="H217" s="131">
        <v>0</v>
      </c>
      <c r="I217" s="131">
        <v>0</v>
      </c>
      <c r="J217" s="131">
        <v>0</v>
      </c>
      <c r="K217" s="131">
        <v>0</v>
      </c>
      <c r="L217" s="131">
        <v>0</v>
      </c>
      <c r="M217" s="129">
        <f t="shared" si="33"/>
        <v>0</v>
      </c>
      <c r="N217" s="140"/>
    </row>
    <row r="218" spans="1:14" customFormat="1" ht="25.5" customHeight="1" x14ac:dyDescent="0.25">
      <c r="A218" s="141">
        <v>438</v>
      </c>
      <c r="B218" s="137" t="s">
        <v>554</v>
      </c>
      <c r="C218" s="131">
        <v>0</v>
      </c>
      <c r="D218" s="131">
        <v>0</v>
      </c>
      <c r="E218" s="131">
        <v>0</v>
      </c>
      <c r="F218" s="131">
        <v>0</v>
      </c>
      <c r="G218" s="131">
        <v>0</v>
      </c>
      <c r="H218" s="131">
        <v>0</v>
      </c>
      <c r="I218" s="131">
        <v>0</v>
      </c>
      <c r="J218" s="131">
        <v>0</v>
      </c>
      <c r="K218" s="131">
        <v>0</v>
      </c>
      <c r="L218" s="131">
        <v>0</v>
      </c>
      <c r="M218" s="129">
        <f t="shared" si="33"/>
        <v>0</v>
      </c>
      <c r="N218" s="140"/>
    </row>
    <row r="219" spans="1:14" customFormat="1" ht="25.5" customHeight="1" x14ac:dyDescent="0.25">
      <c r="A219" s="141">
        <v>439</v>
      </c>
      <c r="B219" s="137" t="s">
        <v>555</v>
      </c>
      <c r="C219" s="131">
        <v>1960000</v>
      </c>
      <c r="D219" s="131">
        <v>0</v>
      </c>
      <c r="E219" s="131">
        <v>0</v>
      </c>
      <c r="F219" s="131">
        <v>0</v>
      </c>
      <c r="G219" s="131">
        <v>0</v>
      </c>
      <c r="H219" s="131">
        <v>0</v>
      </c>
      <c r="I219" s="131">
        <v>0</v>
      </c>
      <c r="J219" s="131">
        <v>0</v>
      </c>
      <c r="K219" s="131">
        <v>0</v>
      </c>
      <c r="L219" s="131">
        <v>0</v>
      </c>
      <c r="M219" s="129">
        <f t="shared" si="33"/>
        <v>1960000</v>
      </c>
      <c r="N219" s="140"/>
    </row>
    <row r="220" spans="1:14" customFormat="1" ht="25.5" customHeight="1" x14ac:dyDescent="0.25">
      <c r="A220" s="134">
        <v>4400</v>
      </c>
      <c r="B220" s="135" t="s">
        <v>325</v>
      </c>
      <c r="C220" s="128">
        <f t="shared" ref="C220:N220" si="36">SUM(C221:C228)</f>
        <v>22880374.579999998</v>
      </c>
      <c r="D220" s="128">
        <f>SUM(D221:D228)</f>
        <v>0</v>
      </c>
      <c r="E220" s="128">
        <f t="shared" si="36"/>
        <v>0</v>
      </c>
      <c r="F220" s="128">
        <f t="shared" si="36"/>
        <v>0</v>
      </c>
      <c r="G220" s="128">
        <f t="shared" si="36"/>
        <v>0</v>
      </c>
      <c r="H220" s="128">
        <f t="shared" si="36"/>
        <v>0</v>
      </c>
      <c r="I220" s="128">
        <f t="shared" si="36"/>
        <v>0</v>
      </c>
      <c r="J220" s="128">
        <f t="shared" si="36"/>
        <v>0</v>
      </c>
      <c r="K220" s="128">
        <f t="shared" si="36"/>
        <v>0</v>
      </c>
      <c r="L220" s="128">
        <f t="shared" si="36"/>
        <v>0</v>
      </c>
      <c r="M220" s="128">
        <f t="shared" si="33"/>
        <v>22880374.579999998</v>
      </c>
      <c r="N220" s="144">
        <f t="shared" si="36"/>
        <v>0</v>
      </c>
    </row>
    <row r="221" spans="1:14" customFormat="1" ht="25.5" customHeight="1" x14ac:dyDescent="0.25">
      <c r="A221" s="141">
        <v>441</v>
      </c>
      <c r="B221" s="137" t="s">
        <v>556</v>
      </c>
      <c r="C221" s="131">
        <v>6550419.5800000001</v>
      </c>
      <c r="D221" s="131">
        <v>0</v>
      </c>
      <c r="E221" s="131">
        <v>0</v>
      </c>
      <c r="F221" s="131">
        <v>0</v>
      </c>
      <c r="G221" s="131">
        <v>0</v>
      </c>
      <c r="H221" s="131">
        <v>0</v>
      </c>
      <c r="I221" s="131">
        <v>0</v>
      </c>
      <c r="J221" s="131">
        <v>0</v>
      </c>
      <c r="K221" s="131">
        <v>0</v>
      </c>
      <c r="L221" s="131">
        <v>0</v>
      </c>
      <c r="M221" s="129">
        <f t="shared" si="33"/>
        <v>6550419.5800000001</v>
      </c>
      <c r="N221" s="140"/>
    </row>
    <row r="222" spans="1:14" customFormat="1" ht="25.5" customHeight="1" x14ac:dyDescent="0.25">
      <c r="A222" s="141">
        <v>442</v>
      </c>
      <c r="B222" s="137" t="s">
        <v>557</v>
      </c>
      <c r="C222" s="131">
        <v>236000</v>
      </c>
      <c r="D222" s="131">
        <v>0</v>
      </c>
      <c r="E222" s="131">
        <v>0</v>
      </c>
      <c r="F222" s="131">
        <v>0</v>
      </c>
      <c r="G222" s="131">
        <v>0</v>
      </c>
      <c r="H222" s="131">
        <v>0</v>
      </c>
      <c r="I222" s="131">
        <v>0</v>
      </c>
      <c r="J222" s="131">
        <v>0</v>
      </c>
      <c r="K222" s="131">
        <v>0</v>
      </c>
      <c r="L222" s="131">
        <v>0</v>
      </c>
      <c r="M222" s="129">
        <f t="shared" si="33"/>
        <v>236000</v>
      </c>
      <c r="N222" s="140"/>
    </row>
    <row r="223" spans="1:14" customFormat="1" ht="25.5" customHeight="1" x14ac:dyDescent="0.25">
      <c r="A223" s="141">
        <v>443</v>
      </c>
      <c r="B223" s="137" t="s">
        <v>558</v>
      </c>
      <c r="C223" s="131">
        <v>397970</v>
      </c>
      <c r="D223" s="131">
        <v>0</v>
      </c>
      <c r="E223" s="131">
        <v>0</v>
      </c>
      <c r="F223" s="131">
        <v>0</v>
      </c>
      <c r="G223" s="131">
        <v>0</v>
      </c>
      <c r="H223" s="131">
        <v>0</v>
      </c>
      <c r="I223" s="131">
        <v>0</v>
      </c>
      <c r="J223" s="131">
        <v>0</v>
      </c>
      <c r="K223" s="131">
        <v>0</v>
      </c>
      <c r="L223" s="131">
        <v>0</v>
      </c>
      <c r="M223" s="129">
        <f t="shared" si="33"/>
        <v>397970</v>
      </c>
      <c r="N223" s="140"/>
    </row>
    <row r="224" spans="1:14" customFormat="1" ht="25.5" customHeight="1" x14ac:dyDescent="0.25">
      <c r="A224" s="141">
        <v>444</v>
      </c>
      <c r="B224" s="137" t="s">
        <v>559</v>
      </c>
      <c r="C224" s="131"/>
      <c r="D224" s="131">
        <v>0</v>
      </c>
      <c r="E224" s="131">
        <v>0</v>
      </c>
      <c r="F224" s="131">
        <v>0</v>
      </c>
      <c r="G224" s="131">
        <v>0</v>
      </c>
      <c r="H224" s="131">
        <v>0</v>
      </c>
      <c r="I224" s="131">
        <v>0</v>
      </c>
      <c r="J224" s="131">
        <v>0</v>
      </c>
      <c r="K224" s="131">
        <v>0</v>
      </c>
      <c r="L224" s="131">
        <v>0</v>
      </c>
      <c r="M224" s="129">
        <f t="shared" si="33"/>
        <v>0</v>
      </c>
      <c r="N224" s="140"/>
    </row>
    <row r="225" spans="1:14" customFormat="1" ht="25.5" customHeight="1" x14ac:dyDescent="0.25">
      <c r="A225" s="141">
        <v>445</v>
      </c>
      <c r="B225" s="137" t="s">
        <v>560</v>
      </c>
      <c r="C225" s="131">
        <v>15695985</v>
      </c>
      <c r="D225" s="131">
        <v>0</v>
      </c>
      <c r="E225" s="131">
        <v>0</v>
      </c>
      <c r="F225" s="131">
        <v>0</v>
      </c>
      <c r="G225" s="131">
        <v>0</v>
      </c>
      <c r="H225" s="131">
        <v>0</v>
      </c>
      <c r="I225" s="131">
        <v>0</v>
      </c>
      <c r="J225" s="131">
        <v>0</v>
      </c>
      <c r="K225" s="131">
        <v>0</v>
      </c>
      <c r="L225" s="131">
        <v>0</v>
      </c>
      <c r="M225" s="129">
        <f t="shared" si="33"/>
        <v>15695985</v>
      </c>
      <c r="N225" s="140"/>
    </row>
    <row r="226" spans="1:14" customFormat="1" ht="25.5" customHeight="1" x14ac:dyDescent="0.25">
      <c r="A226" s="141">
        <v>446</v>
      </c>
      <c r="B226" s="137" t="s">
        <v>561</v>
      </c>
      <c r="C226" s="131">
        <v>0</v>
      </c>
      <c r="D226" s="131">
        <v>0</v>
      </c>
      <c r="E226" s="131">
        <v>0</v>
      </c>
      <c r="F226" s="131">
        <v>0</v>
      </c>
      <c r="G226" s="131">
        <v>0</v>
      </c>
      <c r="H226" s="131">
        <v>0</v>
      </c>
      <c r="I226" s="131">
        <v>0</v>
      </c>
      <c r="J226" s="131">
        <v>0</v>
      </c>
      <c r="K226" s="131">
        <v>0</v>
      </c>
      <c r="L226" s="131">
        <v>0</v>
      </c>
      <c r="M226" s="129">
        <f t="shared" si="33"/>
        <v>0</v>
      </c>
      <c r="N226" s="140"/>
    </row>
    <row r="227" spans="1:14" customFormat="1" ht="25.5" customHeight="1" x14ac:dyDescent="0.25">
      <c r="A227" s="141">
        <v>447</v>
      </c>
      <c r="B227" s="137" t="s">
        <v>562</v>
      </c>
      <c r="C227" s="131">
        <v>0</v>
      </c>
      <c r="D227" s="131">
        <v>0</v>
      </c>
      <c r="E227" s="131">
        <v>0</v>
      </c>
      <c r="F227" s="131">
        <v>0</v>
      </c>
      <c r="G227" s="131">
        <v>0</v>
      </c>
      <c r="H227" s="131">
        <v>0</v>
      </c>
      <c r="I227" s="131">
        <v>0</v>
      </c>
      <c r="J227" s="131">
        <v>0</v>
      </c>
      <c r="K227" s="131">
        <v>0</v>
      </c>
      <c r="L227" s="131">
        <v>0</v>
      </c>
      <c r="M227" s="129">
        <f t="shared" si="33"/>
        <v>0</v>
      </c>
      <c r="N227" s="140"/>
    </row>
    <row r="228" spans="1:14" customFormat="1" ht="25.5" customHeight="1" x14ac:dyDescent="0.25">
      <c r="A228" s="141">
        <v>448</v>
      </c>
      <c r="B228" s="137" t="s">
        <v>563</v>
      </c>
      <c r="C228" s="131">
        <v>0</v>
      </c>
      <c r="D228" s="131">
        <v>0</v>
      </c>
      <c r="E228" s="131">
        <v>0</v>
      </c>
      <c r="F228" s="131">
        <v>0</v>
      </c>
      <c r="G228" s="131">
        <v>0</v>
      </c>
      <c r="H228" s="131">
        <v>0</v>
      </c>
      <c r="I228" s="131">
        <v>0</v>
      </c>
      <c r="J228" s="131">
        <v>0</v>
      </c>
      <c r="K228" s="131">
        <v>0</v>
      </c>
      <c r="L228" s="131">
        <v>0</v>
      </c>
      <c r="M228" s="129">
        <f t="shared" si="33"/>
        <v>0</v>
      </c>
      <c r="N228" s="140"/>
    </row>
    <row r="229" spans="1:14" customFormat="1" ht="25.5" customHeight="1" x14ac:dyDescent="0.25">
      <c r="A229" s="134">
        <v>4500</v>
      </c>
      <c r="B229" s="135" t="s">
        <v>328</v>
      </c>
      <c r="C229" s="128">
        <f t="shared" ref="C229:N229" si="37">SUM(C230:C232)</f>
        <v>6252499.8499999996</v>
      </c>
      <c r="D229" s="128">
        <f>SUM(D230:D232)</f>
        <v>0</v>
      </c>
      <c r="E229" s="128">
        <f t="shared" si="37"/>
        <v>0</v>
      </c>
      <c r="F229" s="128">
        <f t="shared" si="37"/>
        <v>0</v>
      </c>
      <c r="G229" s="128">
        <f t="shared" si="37"/>
        <v>0</v>
      </c>
      <c r="H229" s="128">
        <f t="shared" si="37"/>
        <v>0</v>
      </c>
      <c r="I229" s="128">
        <f t="shared" si="37"/>
        <v>0</v>
      </c>
      <c r="J229" s="128">
        <f t="shared" si="37"/>
        <v>0</v>
      </c>
      <c r="K229" s="128">
        <f t="shared" si="37"/>
        <v>0</v>
      </c>
      <c r="L229" s="128">
        <f t="shared" si="37"/>
        <v>0</v>
      </c>
      <c r="M229" s="128">
        <f t="shared" si="33"/>
        <v>6252499.8499999996</v>
      </c>
      <c r="N229" s="144">
        <f t="shared" si="37"/>
        <v>0</v>
      </c>
    </row>
    <row r="230" spans="1:14" customFormat="1" ht="25.5" customHeight="1" x14ac:dyDescent="0.25">
      <c r="A230" s="141">
        <v>451</v>
      </c>
      <c r="B230" s="137" t="s">
        <v>564</v>
      </c>
      <c r="C230" s="131">
        <v>3377411.9</v>
      </c>
      <c r="D230" s="131">
        <v>0</v>
      </c>
      <c r="E230" s="131">
        <v>0</v>
      </c>
      <c r="F230" s="131">
        <v>0</v>
      </c>
      <c r="G230" s="131">
        <v>0</v>
      </c>
      <c r="H230" s="131">
        <v>0</v>
      </c>
      <c r="I230" s="131">
        <v>0</v>
      </c>
      <c r="J230" s="131">
        <v>0</v>
      </c>
      <c r="K230" s="131">
        <v>0</v>
      </c>
      <c r="L230" s="131">
        <v>0</v>
      </c>
      <c r="M230" s="129">
        <f t="shared" si="33"/>
        <v>3377411.9</v>
      </c>
      <c r="N230" s="140"/>
    </row>
    <row r="231" spans="1:14" customFormat="1" ht="25.5" customHeight="1" x14ac:dyDescent="0.25">
      <c r="A231" s="141">
        <v>452</v>
      </c>
      <c r="B231" s="137" t="s">
        <v>565</v>
      </c>
      <c r="C231" s="131">
        <v>2875087.95</v>
      </c>
      <c r="D231" s="131">
        <v>0</v>
      </c>
      <c r="E231" s="131">
        <v>0</v>
      </c>
      <c r="F231" s="131">
        <v>0</v>
      </c>
      <c r="G231" s="131">
        <v>0</v>
      </c>
      <c r="H231" s="131">
        <v>0</v>
      </c>
      <c r="I231" s="131">
        <v>0</v>
      </c>
      <c r="J231" s="131">
        <v>0</v>
      </c>
      <c r="K231" s="131">
        <v>0</v>
      </c>
      <c r="L231" s="131">
        <v>0</v>
      </c>
      <c r="M231" s="129">
        <f t="shared" si="33"/>
        <v>2875087.95</v>
      </c>
      <c r="N231" s="140"/>
    </row>
    <row r="232" spans="1:14" customFormat="1" ht="25.5" customHeight="1" x14ac:dyDescent="0.25">
      <c r="A232" s="141">
        <v>459</v>
      </c>
      <c r="B232" s="137" t="s">
        <v>566</v>
      </c>
      <c r="C232" s="131">
        <v>0</v>
      </c>
      <c r="D232" s="131">
        <v>0</v>
      </c>
      <c r="E232" s="131">
        <v>0</v>
      </c>
      <c r="F232" s="131">
        <v>0</v>
      </c>
      <c r="G232" s="131">
        <v>0</v>
      </c>
      <c r="H232" s="131">
        <v>0</v>
      </c>
      <c r="I232" s="131">
        <v>0</v>
      </c>
      <c r="J232" s="131">
        <v>0</v>
      </c>
      <c r="K232" s="131">
        <v>0</v>
      </c>
      <c r="L232" s="131">
        <v>0</v>
      </c>
      <c r="M232" s="129">
        <f t="shared" si="33"/>
        <v>0</v>
      </c>
      <c r="N232" s="140"/>
    </row>
    <row r="233" spans="1:14" customFormat="1" ht="35.25" customHeight="1" x14ac:dyDescent="0.25">
      <c r="A233" s="134">
        <v>4600</v>
      </c>
      <c r="B233" s="113" t="s">
        <v>567</v>
      </c>
      <c r="C233" s="128">
        <f t="shared" ref="C233:N233" si="38">SUM(C234:C239)</f>
        <v>894400</v>
      </c>
      <c r="D233" s="128">
        <f>SUM(D234:D239)</f>
        <v>0</v>
      </c>
      <c r="E233" s="128">
        <f t="shared" si="38"/>
        <v>0</v>
      </c>
      <c r="F233" s="128">
        <f t="shared" si="38"/>
        <v>0</v>
      </c>
      <c r="G233" s="128">
        <f t="shared" si="38"/>
        <v>0</v>
      </c>
      <c r="H233" s="128">
        <f t="shared" si="38"/>
        <v>0</v>
      </c>
      <c r="I233" s="128">
        <f t="shared" si="38"/>
        <v>0</v>
      </c>
      <c r="J233" s="128">
        <f t="shared" si="38"/>
        <v>0</v>
      </c>
      <c r="K233" s="128">
        <f t="shared" si="38"/>
        <v>0</v>
      </c>
      <c r="L233" s="128">
        <f t="shared" si="38"/>
        <v>0</v>
      </c>
      <c r="M233" s="128">
        <f t="shared" si="33"/>
        <v>894400</v>
      </c>
      <c r="N233" s="144">
        <f t="shared" si="38"/>
        <v>0</v>
      </c>
    </row>
    <row r="234" spans="1:14" customFormat="1" ht="25.5" customHeight="1" x14ac:dyDescent="0.25">
      <c r="A234" s="141">
        <v>461</v>
      </c>
      <c r="B234" s="137" t="s">
        <v>568</v>
      </c>
      <c r="C234" s="131">
        <v>0</v>
      </c>
      <c r="D234" s="131">
        <v>0</v>
      </c>
      <c r="E234" s="131">
        <v>0</v>
      </c>
      <c r="F234" s="131">
        <v>0</v>
      </c>
      <c r="G234" s="131">
        <v>0</v>
      </c>
      <c r="H234" s="131">
        <v>0</v>
      </c>
      <c r="I234" s="131">
        <v>0</v>
      </c>
      <c r="J234" s="131">
        <v>0</v>
      </c>
      <c r="K234" s="131">
        <v>0</v>
      </c>
      <c r="L234" s="131">
        <v>0</v>
      </c>
      <c r="M234" s="129">
        <f t="shared" si="33"/>
        <v>0</v>
      </c>
      <c r="N234" s="140"/>
    </row>
    <row r="235" spans="1:14" customFormat="1" ht="25.5" customHeight="1" x14ac:dyDescent="0.25">
      <c r="A235" s="141">
        <v>462</v>
      </c>
      <c r="B235" s="137" t="s">
        <v>569</v>
      </c>
      <c r="C235" s="131">
        <v>0</v>
      </c>
      <c r="D235" s="131">
        <v>0</v>
      </c>
      <c r="E235" s="131">
        <v>0</v>
      </c>
      <c r="F235" s="131">
        <v>0</v>
      </c>
      <c r="G235" s="131">
        <v>0</v>
      </c>
      <c r="H235" s="131">
        <v>0</v>
      </c>
      <c r="I235" s="131">
        <v>0</v>
      </c>
      <c r="J235" s="131">
        <v>0</v>
      </c>
      <c r="K235" s="131">
        <v>0</v>
      </c>
      <c r="L235" s="131">
        <v>0</v>
      </c>
      <c r="M235" s="129">
        <f t="shared" si="33"/>
        <v>0</v>
      </c>
      <c r="N235" s="140"/>
    </row>
    <row r="236" spans="1:14" customFormat="1" ht="25.5" customHeight="1" x14ac:dyDescent="0.25">
      <c r="A236" s="141">
        <v>463</v>
      </c>
      <c r="B236" s="137" t="s">
        <v>570</v>
      </c>
      <c r="C236" s="131">
        <v>0</v>
      </c>
      <c r="D236" s="131">
        <v>0</v>
      </c>
      <c r="E236" s="131">
        <v>0</v>
      </c>
      <c r="F236" s="131">
        <v>0</v>
      </c>
      <c r="G236" s="131">
        <v>0</v>
      </c>
      <c r="H236" s="131">
        <v>0</v>
      </c>
      <c r="I236" s="131">
        <v>0</v>
      </c>
      <c r="J236" s="131">
        <v>0</v>
      </c>
      <c r="K236" s="131">
        <v>0</v>
      </c>
      <c r="L236" s="131">
        <v>0</v>
      </c>
      <c r="M236" s="129">
        <f t="shared" si="33"/>
        <v>0</v>
      </c>
      <c r="N236" s="140"/>
    </row>
    <row r="237" spans="1:14" customFormat="1" ht="31.5" customHeight="1" x14ac:dyDescent="0.25">
      <c r="A237" s="141">
        <v>464</v>
      </c>
      <c r="B237" s="137" t="s">
        <v>571</v>
      </c>
      <c r="C237" s="131">
        <v>894400</v>
      </c>
      <c r="D237" s="131">
        <v>0</v>
      </c>
      <c r="E237" s="131">
        <v>0</v>
      </c>
      <c r="F237" s="131">
        <v>0</v>
      </c>
      <c r="G237" s="131">
        <v>0</v>
      </c>
      <c r="H237" s="131">
        <v>0</v>
      </c>
      <c r="I237" s="131">
        <v>0</v>
      </c>
      <c r="J237" s="131">
        <v>0</v>
      </c>
      <c r="K237" s="131">
        <v>0</v>
      </c>
      <c r="L237" s="131">
        <v>0</v>
      </c>
      <c r="M237" s="129">
        <f t="shared" si="33"/>
        <v>894400</v>
      </c>
      <c r="N237" s="140"/>
    </row>
    <row r="238" spans="1:14" customFormat="1" ht="35.25" customHeight="1" x14ac:dyDescent="0.25">
      <c r="A238" s="141">
        <v>465</v>
      </c>
      <c r="B238" s="137" t="s">
        <v>572</v>
      </c>
      <c r="C238" s="131">
        <v>0</v>
      </c>
      <c r="D238" s="131">
        <v>0</v>
      </c>
      <c r="E238" s="131">
        <v>0</v>
      </c>
      <c r="F238" s="131">
        <v>0</v>
      </c>
      <c r="G238" s="131">
        <v>0</v>
      </c>
      <c r="H238" s="131">
        <v>0</v>
      </c>
      <c r="I238" s="131">
        <v>0</v>
      </c>
      <c r="J238" s="131">
        <v>0</v>
      </c>
      <c r="K238" s="131">
        <v>0</v>
      </c>
      <c r="L238" s="131">
        <v>0</v>
      </c>
      <c r="M238" s="129">
        <f t="shared" si="33"/>
        <v>0</v>
      </c>
      <c r="N238" s="140"/>
    </row>
    <row r="239" spans="1:14" customFormat="1" ht="31.5" customHeight="1" x14ac:dyDescent="0.25">
      <c r="A239" s="141">
        <v>466</v>
      </c>
      <c r="B239" s="137" t="s">
        <v>573</v>
      </c>
      <c r="C239" s="131">
        <v>0</v>
      </c>
      <c r="D239" s="131">
        <v>0</v>
      </c>
      <c r="E239" s="131">
        <v>0</v>
      </c>
      <c r="F239" s="131">
        <v>0</v>
      </c>
      <c r="G239" s="131">
        <v>0</v>
      </c>
      <c r="H239" s="131">
        <v>0</v>
      </c>
      <c r="I239" s="131">
        <v>0</v>
      </c>
      <c r="J239" s="131">
        <v>0</v>
      </c>
      <c r="K239" s="131">
        <v>0</v>
      </c>
      <c r="L239" s="131">
        <v>0</v>
      </c>
      <c r="M239" s="129">
        <f t="shared" si="33"/>
        <v>0</v>
      </c>
      <c r="N239" s="140"/>
    </row>
    <row r="240" spans="1:14" customFormat="1" ht="25.5" customHeight="1" x14ac:dyDescent="0.25">
      <c r="A240" s="134">
        <v>4700</v>
      </c>
      <c r="B240" s="135" t="s">
        <v>574</v>
      </c>
      <c r="C240" s="128">
        <f t="shared" ref="C240:N240" si="39">SUM(C241)</f>
        <v>0</v>
      </c>
      <c r="D240" s="128">
        <f t="shared" si="39"/>
        <v>0</v>
      </c>
      <c r="E240" s="128">
        <f t="shared" si="39"/>
        <v>0</v>
      </c>
      <c r="F240" s="128">
        <f t="shared" si="39"/>
        <v>0</v>
      </c>
      <c r="G240" s="128">
        <f t="shared" si="39"/>
        <v>0</v>
      </c>
      <c r="H240" s="128">
        <f t="shared" si="39"/>
        <v>0</v>
      </c>
      <c r="I240" s="128">
        <f t="shared" si="39"/>
        <v>0</v>
      </c>
      <c r="J240" s="128">
        <f t="shared" si="39"/>
        <v>0</v>
      </c>
      <c r="K240" s="128">
        <f t="shared" si="39"/>
        <v>0</v>
      </c>
      <c r="L240" s="128">
        <f t="shared" si="39"/>
        <v>0</v>
      </c>
      <c r="M240" s="128">
        <f t="shared" si="33"/>
        <v>0</v>
      </c>
      <c r="N240" s="149">
        <f t="shared" si="39"/>
        <v>0</v>
      </c>
    </row>
    <row r="241" spans="1:14" customFormat="1" ht="31.5" customHeight="1" x14ac:dyDescent="0.25">
      <c r="A241" s="141">
        <v>471</v>
      </c>
      <c r="B241" s="137" t="s">
        <v>575</v>
      </c>
      <c r="C241" s="130">
        <v>0</v>
      </c>
      <c r="D241" s="130">
        <v>0</v>
      </c>
      <c r="E241" s="130">
        <v>0</v>
      </c>
      <c r="F241" s="130">
        <v>0</v>
      </c>
      <c r="G241" s="130">
        <v>0</v>
      </c>
      <c r="H241" s="130">
        <v>0</v>
      </c>
      <c r="I241" s="130">
        <v>0</v>
      </c>
      <c r="J241" s="130">
        <v>0</v>
      </c>
      <c r="K241" s="130">
        <v>0</v>
      </c>
      <c r="L241" s="130">
        <v>0</v>
      </c>
      <c r="M241" s="129">
        <f t="shared" si="33"/>
        <v>0</v>
      </c>
      <c r="N241" s="140"/>
    </row>
    <row r="242" spans="1:14" customFormat="1" ht="25.5" customHeight="1" x14ac:dyDescent="0.25">
      <c r="A242" s="134">
        <v>4800</v>
      </c>
      <c r="B242" s="135" t="s">
        <v>576</v>
      </c>
      <c r="C242" s="128">
        <f t="shared" ref="C242:N242" si="40">SUM(C243:C247)</f>
        <v>0</v>
      </c>
      <c r="D242" s="128">
        <f>SUM(D243:D247)</f>
        <v>0</v>
      </c>
      <c r="E242" s="128">
        <f t="shared" si="40"/>
        <v>0</v>
      </c>
      <c r="F242" s="128">
        <f t="shared" si="40"/>
        <v>0</v>
      </c>
      <c r="G242" s="128">
        <f t="shared" si="40"/>
        <v>0</v>
      </c>
      <c r="H242" s="128">
        <f t="shared" si="40"/>
        <v>0</v>
      </c>
      <c r="I242" s="128">
        <f t="shared" si="40"/>
        <v>0</v>
      </c>
      <c r="J242" s="128">
        <f t="shared" si="40"/>
        <v>0</v>
      </c>
      <c r="K242" s="128">
        <f t="shared" si="40"/>
        <v>0</v>
      </c>
      <c r="L242" s="128">
        <f t="shared" si="40"/>
        <v>0</v>
      </c>
      <c r="M242" s="128">
        <f t="shared" si="33"/>
        <v>0</v>
      </c>
      <c r="N242" s="149">
        <f t="shared" si="40"/>
        <v>0</v>
      </c>
    </row>
    <row r="243" spans="1:14" customFormat="1" ht="31.5" customHeight="1" x14ac:dyDescent="0.25">
      <c r="A243" s="141">
        <v>481</v>
      </c>
      <c r="B243" s="137" t="s">
        <v>577</v>
      </c>
      <c r="C243" s="131">
        <v>0</v>
      </c>
      <c r="D243" s="131">
        <v>0</v>
      </c>
      <c r="E243" s="131">
        <v>0</v>
      </c>
      <c r="F243" s="131">
        <v>0</v>
      </c>
      <c r="G243" s="131">
        <v>0</v>
      </c>
      <c r="H243" s="131">
        <v>0</v>
      </c>
      <c r="I243" s="131">
        <v>0</v>
      </c>
      <c r="J243" s="131">
        <v>0</v>
      </c>
      <c r="K243" s="131">
        <v>0</v>
      </c>
      <c r="L243" s="131">
        <v>0</v>
      </c>
      <c r="M243" s="129">
        <f t="shared" si="33"/>
        <v>0</v>
      </c>
      <c r="N243" s="150"/>
    </row>
    <row r="244" spans="1:14" customFormat="1" ht="31.5" customHeight="1" x14ac:dyDescent="0.25">
      <c r="A244" s="141">
        <v>482</v>
      </c>
      <c r="B244" s="137" t="s">
        <v>578</v>
      </c>
      <c r="C244" s="131">
        <v>0</v>
      </c>
      <c r="D244" s="131">
        <v>0</v>
      </c>
      <c r="E244" s="131">
        <v>0</v>
      </c>
      <c r="F244" s="131">
        <v>0</v>
      </c>
      <c r="G244" s="131">
        <v>0</v>
      </c>
      <c r="H244" s="131">
        <v>0</v>
      </c>
      <c r="I244" s="131">
        <v>0</v>
      </c>
      <c r="J244" s="131">
        <v>0</v>
      </c>
      <c r="K244" s="131">
        <v>0</v>
      </c>
      <c r="L244" s="131">
        <v>0</v>
      </c>
      <c r="M244" s="129">
        <f t="shared" si="33"/>
        <v>0</v>
      </c>
      <c r="N244" s="140"/>
    </row>
    <row r="245" spans="1:14" customFormat="1" ht="31.5" customHeight="1" x14ac:dyDescent="0.25">
      <c r="A245" s="141">
        <v>483</v>
      </c>
      <c r="B245" s="137" t="s">
        <v>579</v>
      </c>
      <c r="C245" s="131">
        <v>0</v>
      </c>
      <c r="D245" s="131">
        <v>0</v>
      </c>
      <c r="E245" s="131">
        <v>0</v>
      </c>
      <c r="F245" s="131">
        <v>0</v>
      </c>
      <c r="G245" s="131">
        <v>0</v>
      </c>
      <c r="H245" s="131">
        <v>0</v>
      </c>
      <c r="I245" s="131">
        <v>0</v>
      </c>
      <c r="J245" s="131">
        <v>0</v>
      </c>
      <c r="K245" s="131">
        <v>0</v>
      </c>
      <c r="L245" s="131">
        <v>0</v>
      </c>
      <c r="M245" s="129">
        <f t="shared" si="33"/>
        <v>0</v>
      </c>
      <c r="N245" s="150"/>
    </row>
    <row r="246" spans="1:14" customFormat="1" ht="31.5" customHeight="1" x14ac:dyDescent="0.25">
      <c r="A246" s="141">
        <v>484</v>
      </c>
      <c r="B246" s="137" t="s">
        <v>580</v>
      </c>
      <c r="C246" s="131">
        <v>0</v>
      </c>
      <c r="D246" s="131">
        <v>0</v>
      </c>
      <c r="E246" s="131">
        <v>0</v>
      </c>
      <c r="F246" s="131">
        <v>0</v>
      </c>
      <c r="G246" s="131">
        <v>0</v>
      </c>
      <c r="H246" s="131">
        <v>0</v>
      </c>
      <c r="I246" s="131">
        <v>0</v>
      </c>
      <c r="J246" s="131">
        <v>0</v>
      </c>
      <c r="K246" s="131">
        <v>0</v>
      </c>
      <c r="L246" s="131">
        <v>0</v>
      </c>
      <c r="M246" s="129">
        <f t="shared" si="33"/>
        <v>0</v>
      </c>
      <c r="N246" s="150"/>
    </row>
    <row r="247" spans="1:14" customFormat="1" ht="31.5" customHeight="1" x14ac:dyDescent="0.25">
      <c r="A247" s="141">
        <v>485</v>
      </c>
      <c r="B247" s="137" t="s">
        <v>581</v>
      </c>
      <c r="C247" s="131">
        <v>0</v>
      </c>
      <c r="D247" s="131">
        <v>0</v>
      </c>
      <c r="E247" s="131">
        <v>0</v>
      </c>
      <c r="F247" s="131">
        <v>0</v>
      </c>
      <c r="G247" s="131">
        <v>0</v>
      </c>
      <c r="H247" s="131">
        <v>0</v>
      </c>
      <c r="I247" s="131">
        <v>0</v>
      </c>
      <c r="J247" s="131">
        <v>0</v>
      </c>
      <c r="K247" s="131">
        <v>0</v>
      </c>
      <c r="L247" s="131">
        <v>0</v>
      </c>
      <c r="M247" s="129">
        <f t="shared" si="33"/>
        <v>0</v>
      </c>
      <c r="N247" s="150"/>
    </row>
    <row r="248" spans="1:14" customFormat="1" ht="25.5" customHeight="1" x14ac:dyDescent="0.25">
      <c r="A248" s="134">
        <v>4900</v>
      </c>
      <c r="B248" s="135" t="s">
        <v>582</v>
      </c>
      <c r="C248" s="128">
        <f t="shared" ref="C248:L248" si="41">SUM(C249:C251)</f>
        <v>0</v>
      </c>
      <c r="D248" s="128">
        <f>SUM(D249:D251)</f>
        <v>0</v>
      </c>
      <c r="E248" s="128">
        <f t="shared" si="41"/>
        <v>0</v>
      </c>
      <c r="F248" s="128">
        <f t="shared" si="41"/>
        <v>0</v>
      </c>
      <c r="G248" s="128">
        <f t="shared" si="41"/>
        <v>0</v>
      </c>
      <c r="H248" s="128">
        <f t="shared" si="41"/>
        <v>0</v>
      </c>
      <c r="I248" s="128">
        <f t="shared" si="41"/>
        <v>0</v>
      </c>
      <c r="J248" s="128">
        <f t="shared" si="41"/>
        <v>0</v>
      </c>
      <c r="K248" s="128">
        <f t="shared" si="41"/>
        <v>0</v>
      </c>
      <c r="L248" s="128">
        <f t="shared" si="41"/>
        <v>0</v>
      </c>
      <c r="M248" s="128">
        <f t="shared" si="33"/>
        <v>0</v>
      </c>
      <c r="N248" s="143"/>
    </row>
    <row r="249" spans="1:14" customFormat="1" ht="25.5" customHeight="1" x14ac:dyDescent="0.25">
      <c r="A249" s="151">
        <v>491</v>
      </c>
      <c r="B249" s="137" t="s">
        <v>583</v>
      </c>
      <c r="C249" s="130">
        <v>0</v>
      </c>
      <c r="D249" s="130">
        <v>0</v>
      </c>
      <c r="E249" s="130">
        <v>0</v>
      </c>
      <c r="F249" s="130">
        <v>0</v>
      </c>
      <c r="G249" s="130">
        <v>0</v>
      </c>
      <c r="H249" s="130">
        <v>0</v>
      </c>
      <c r="I249" s="130">
        <v>0</v>
      </c>
      <c r="J249" s="130">
        <v>0</v>
      </c>
      <c r="K249" s="130">
        <v>0</v>
      </c>
      <c r="L249" s="130">
        <v>0</v>
      </c>
      <c r="M249" s="129">
        <f t="shared" si="33"/>
        <v>0</v>
      </c>
      <c r="N249" s="140"/>
    </row>
    <row r="250" spans="1:14" customFormat="1" ht="25.5" customHeight="1" x14ac:dyDescent="0.25">
      <c r="A250" s="151">
        <v>492</v>
      </c>
      <c r="B250" s="137" t="s">
        <v>584</v>
      </c>
      <c r="C250" s="130">
        <v>0</v>
      </c>
      <c r="D250" s="130">
        <v>0</v>
      </c>
      <c r="E250" s="130">
        <v>0</v>
      </c>
      <c r="F250" s="130">
        <v>0</v>
      </c>
      <c r="G250" s="130">
        <v>0</v>
      </c>
      <c r="H250" s="130">
        <v>0</v>
      </c>
      <c r="I250" s="130">
        <v>0</v>
      </c>
      <c r="J250" s="130">
        <v>0</v>
      </c>
      <c r="K250" s="130">
        <v>0</v>
      </c>
      <c r="L250" s="130">
        <v>0</v>
      </c>
      <c r="M250" s="129">
        <f t="shared" si="33"/>
        <v>0</v>
      </c>
      <c r="N250" s="140"/>
    </row>
    <row r="251" spans="1:14" customFormat="1" ht="25.5" customHeight="1" x14ac:dyDescent="0.25">
      <c r="A251" s="151">
        <v>493</v>
      </c>
      <c r="B251" s="137" t="s">
        <v>585</v>
      </c>
      <c r="C251" s="130">
        <v>0</v>
      </c>
      <c r="D251" s="130">
        <v>0</v>
      </c>
      <c r="E251" s="130">
        <v>0</v>
      </c>
      <c r="F251" s="130">
        <v>0</v>
      </c>
      <c r="G251" s="130">
        <v>0</v>
      </c>
      <c r="H251" s="130">
        <v>0</v>
      </c>
      <c r="I251" s="130">
        <v>0</v>
      </c>
      <c r="J251" s="130">
        <v>0</v>
      </c>
      <c r="K251" s="130">
        <v>0</v>
      </c>
      <c r="L251" s="130">
        <v>0</v>
      </c>
      <c r="M251" s="129">
        <f t="shared" si="33"/>
        <v>0</v>
      </c>
      <c r="N251" s="140"/>
    </row>
    <row r="252" spans="1:14" customFormat="1" ht="25.5" customHeight="1" x14ac:dyDescent="0.25">
      <c r="A252" s="370">
        <v>5000</v>
      </c>
      <c r="B252" s="371" t="s">
        <v>586</v>
      </c>
      <c r="C252" s="369">
        <f t="shared" ref="C252:N252" si="42">C253+C260+C265+C268+C275+C277+C286+C296+C301</f>
        <v>938996.4</v>
      </c>
      <c r="D252" s="369">
        <f>D253+D260+D265+D268+D275+D277+D286+D296+D301</f>
        <v>0</v>
      </c>
      <c r="E252" s="369">
        <f t="shared" si="42"/>
        <v>0</v>
      </c>
      <c r="F252" s="369">
        <f t="shared" si="42"/>
        <v>0</v>
      </c>
      <c r="G252" s="369">
        <f t="shared" si="42"/>
        <v>0</v>
      </c>
      <c r="H252" s="369">
        <f t="shared" si="42"/>
        <v>0</v>
      </c>
      <c r="I252" s="369">
        <f t="shared" si="42"/>
        <v>0</v>
      </c>
      <c r="J252" s="369">
        <f t="shared" si="42"/>
        <v>0</v>
      </c>
      <c r="K252" s="369">
        <f t="shared" si="42"/>
        <v>0</v>
      </c>
      <c r="L252" s="369">
        <f t="shared" si="42"/>
        <v>0</v>
      </c>
      <c r="M252" s="369">
        <f t="shared" si="33"/>
        <v>938996.4</v>
      </c>
      <c r="N252" s="146">
        <f t="shared" si="42"/>
        <v>0</v>
      </c>
    </row>
    <row r="253" spans="1:14" customFormat="1" ht="25.5" customHeight="1" x14ac:dyDescent="0.25">
      <c r="A253" s="134">
        <v>5100</v>
      </c>
      <c r="B253" s="135" t="s">
        <v>587</v>
      </c>
      <c r="C253" s="128">
        <f>SUM(C254:C259)</f>
        <v>588503.56000000006</v>
      </c>
      <c r="D253" s="128">
        <f>SUM(D254:D259)</f>
        <v>0</v>
      </c>
      <c r="E253" s="128">
        <f t="shared" ref="E253:N253" si="43">SUM(E254:E259)</f>
        <v>0</v>
      </c>
      <c r="F253" s="128">
        <f t="shared" si="43"/>
        <v>0</v>
      </c>
      <c r="G253" s="128">
        <f t="shared" si="43"/>
        <v>0</v>
      </c>
      <c r="H253" s="128">
        <f t="shared" si="43"/>
        <v>0</v>
      </c>
      <c r="I253" s="128">
        <f t="shared" si="43"/>
        <v>0</v>
      </c>
      <c r="J253" s="128">
        <f t="shared" si="43"/>
        <v>0</v>
      </c>
      <c r="K253" s="128">
        <f t="shared" si="43"/>
        <v>0</v>
      </c>
      <c r="L253" s="128">
        <f t="shared" si="43"/>
        <v>0</v>
      </c>
      <c r="M253" s="128">
        <f t="shared" si="33"/>
        <v>588503.56000000006</v>
      </c>
      <c r="N253" s="144">
        <f t="shared" si="43"/>
        <v>0</v>
      </c>
    </row>
    <row r="254" spans="1:14" customFormat="1" ht="25.5" customHeight="1" x14ac:dyDescent="0.25">
      <c r="A254" s="141">
        <v>511</v>
      </c>
      <c r="B254" s="137" t="s">
        <v>588</v>
      </c>
      <c r="C254" s="131">
        <v>272048.8</v>
      </c>
      <c r="D254" s="131">
        <v>0</v>
      </c>
      <c r="E254" s="131">
        <v>0</v>
      </c>
      <c r="F254" s="131">
        <v>0</v>
      </c>
      <c r="G254" s="131">
        <v>0</v>
      </c>
      <c r="H254" s="131">
        <v>0</v>
      </c>
      <c r="I254" s="131">
        <v>0</v>
      </c>
      <c r="J254" s="131">
        <v>0</v>
      </c>
      <c r="K254" s="131">
        <v>0</v>
      </c>
      <c r="L254" s="131">
        <v>0</v>
      </c>
      <c r="M254" s="129">
        <f t="shared" si="33"/>
        <v>272048.8</v>
      </c>
      <c r="N254" s="140"/>
    </row>
    <row r="255" spans="1:14" customFormat="1" ht="25.5" customHeight="1" x14ac:dyDescent="0.25">
      <c r="A255" s="141">
        <v>512</v>
      </c>
      <c r="B255" s="137" t="s">
        <v>589</v>
      </c>
      <c r="C255" s="131"/>
      <c r="D255" s="131">
        <v>0</v>
      </c>
      <c r="E255" s="131">
        <v>0</v>
      </c>
      <c r="F255" s="131">
        <v>0</v>
      </c>
      <c r="G255" s="131">
        <v>0</v>
      </c>
      <c r="H255" s="131">
        <v>0</v>
      </c>
      <c r="I255" s="131">
        <v>0</v>
      </c>
      <c r="J255" s="131">
        <v>0</v>
      </c>
      <c r="K255" s="131">
        <v>0</v>
      </c>
      <c r="L255" s="131">
        <v>0</v>
      </c>
      <c r="M255" s="129">
        <f t="shared" si="33"/>
        <v>0</v>
      </c>
      <c r="N255" s="140"/>
    </row>
    <row r="256" spans="1:14" customFormat="1" ht="25.5" customHeight="1" x14ac:dyDescent="0.25">
      <c r="A256" s="141">
        <v>513</v>
      </c>
      <c r="B256" s="137" t="s">
        <v>590</v>
      </c>
      <c r="C256" s="131">
        <v>0</v>
      </c>
      <c r="D256" s="131">
        <v>0</v>
      </c>
      <c r="E256" s="131">
        <v>0</v>
      </c>
      <c r="F256" s="131">
        <v>0</v>
      </c>
      <c r="G256" s="131">
        <v>0</v>
      </c>
      <c r="H256" s="131">
        <v>0</v>
      </c>
      <c r="I256" s="131">
        <v>0</v>
      </c>
      <c r="J256" s="131">
        <v>0</v>
      </c>
      <c r="K256" s="131">
        <v>0</v>
      </c>
      <c r="L256" s="131">
        <v>0</v>
      </c>
      <c r="M256" s="129">
        <f t="shared" si="33"/>
        <v>0</v>
      </c>
      <c r="N256" s="140"/>
    </row>
    <row r="257" spans="1:14" customFormat="1" ht="25.5" customHeight="1" x14ac:dyDescent="0.25">
      <c r="A257" s="141">
        <v>514</v>
      </c>
      <c r="B257" s="137" t="s">
        <v>591</v>
      </c>
      <c r="C257" s="131"/>
      <c r="D257" s="131">
        <v>0</v>
      </c>
      <c r="E257" s="131">
        <v>0</v>
      </c>
      <c r="F257" s="131">
        <v>0</v>
      </c>
      <c r="G257" s="131">
        <v>0</v>
      </c>
      <c r="H257" s="131">
        <v>0</v>
      </c>
      <c r="I257" s="131">
        <v>0</v>
      </c>
      <c r="J257" s="131">
        <v>0</v>
      </c>
      <c r="K257" s="131">
        <v>0</v>
      </c>
      <c r="L257" s="131">
        <v>0</v>
      </c>
      <c r="M257" s="129">
        <f t="shared" si="33"/>
        <v>0</v>
      </c>
      <c r="N257" s="140"/>
    </row>
    <row r="258" spans="1:14" customFormat="1" ht="25.5" customHeight="1" x14ac:dyDescent="0.25">
      <c r="A258" s="141">
        <v>515</v>
      </c>
      <c r="B258" s="137" t="s">
        <v>592</v>
      </c>
      <c r="C258" s="131">
        <v>316444.76</v>
      </c>
      <c r="D258" s="131">
        <v>0</v>
      </c>
      <c r="E258" s="131">
        <v>0</v>
      </c>
      <c r="F258" s="131">
        <v>0</v>
      </c>
      <c r="G258" s="131">
        <v>0</v>
      </c>
      <c r="H258" s="131">
        <v>0</v>
      </c>
      <c r="I258" s="131">
        <v>0</v>
      </c>
      <c r="J258" s="131">
        <v>0</v>
      </c>
      <c r="K258" s="131">
        <v>0</v>
      </c>
      <c r="L258" s="131">
        <v>0</v>
      </c>
      <c r="M258" s="129">
        <f t="shared" si="33"/>
        <v>316444.76</v>
      </c>
      <c r="N258" s="140"/>
    </row>
    <row r="259" spans="1:14" customFormat="1" ht="25.5" customHeight="1" x14ac:dyDescent="0.25">
      <c r="A259" s="141">
        <v>519</v>
      </c>
      <c r="B259" s="137" t="s">
        <v>593</v>
      </c>
      <c r="C259" s="131">
        <v>10</v>
      </c>
      <c r="D259" s="131">
        <v>0</v>
      </c>
      <c r="E259" s="131">
        <v>0</v>
      </c>
      <c r="F259" s="131">
        <v>0</v>
      </c>
      <c r="G259" s="131">
        <v>0</v>
      </c>
      <c r="H259" s="131">
        <v>0</v>
      </c>
      <c r="I259" s="131">
        <v>0</v>
      </c>
      <c r="J259" s="131">
        <v>0</v>
      </c>
      <c r="K259" s="131">
        <v>0</v>
      </c>
      <c r="L259" s="131">
        <v>0</v>
      </c>
      <c r="M259" s="129">
        <f t="shared" si="33"/>
        <v>10</v>
      </c>
      <c r="N259" s="140"/>
    </row>
    <row r="260" spans="1:14" customFormat="1" ht="25.5" customHeight="1" x14ac:dyDescent="0.25">
      <c r="A260" s="134">
        <v>5200</v>
      </c>
      <c r="B260" s="135" t="s">
        <v>594</v>
      </c>
      <c r="C260" s="128">
        <f t="shared" ref="C260:N260" si="44">SUM(C261:C264)</f>
        <v>12100</v>
      </c>
      <c r="D260" s="128">
        <f>SUM(D261:D264)</f>
        <v>0</v>
      </c>
      <c r="E260" s="128">
        <f t="shared" si="44"/>
        <v>0</v>
      </c>
      <c r="F260" s="128">
        <f t="shared" si="44"/>
        <v>0</v>
      </c>
      <c r="G260" s="128">
        <f t="shared" si="44"/>
        <v>0</v>
      </c>
      <c r="H260" s="128">
        <f t="shared" si="44"/>
        <v>0</v>
      </c>
      <c r="I260" s="128">
        <f t="shared" si="44"/>
        <v>0</v>
      </c>
      <c r="J260" s="128">
        <f t="shared" si="44"/>
        <v>0</v>
      </c>
      <c r="K260" s="128">
        <f t="shared" si="44"/>
        <v>0</v>
      </c>
      <c r="L260" s="128">
        <f t="shared" si="44"/>
        <v>0</v>
      </c>
      <c r="M260" s="128">
        <f t="shared" si="33"/>
        <v>12100</v>
      </c>
      <c r="N260" s="144">
        <f t="shared" si="44"/>
        <v>0</v>
      </c>
    </row>
    <row r="261" spans="1:14" customFormat="1" ht="25.5" customHeight="1" x14ac:dyDescent="0.25">
      <c r="A261" s="141">
        <v>521</v>
      </c>
      <c r="B261" s="137" t="s">
        <v>595</v>
      </c>
      <c r="C261" s="131">
        <v>1000</v>
      </c>
      <c r="D261" s="131">
        <v>0</v>
      </c>
      <c r="E261" s="131">
        <v>0</v>
      </c>
      <c r="F261" s="131">
        <v>0</v>
      </c>
      <c r="G261" s="131">
        <v>0</v>
      </c>
      <c r="H261" s="131">
        <v>0</v>
      </c>
      <c r="I261" s="131">
        <v>0</v>
      </c>
      <c r="J261" s="131">
        <v>0</v>
      </c>
      <c r="K261" s="131">
        <v>0</v>
      </c>
      <c r="L261" s="131">
        <v>0</v>
      </c>
      <c r="M261" s="129">
        <f t="shared" si="33"/>
        <v>1000</v>
      </c>
      <c r="N261" s="140"/>
    </row>
    <row r="262" spans="1:14" customFormat="1" ht="25.5" customHeight="1" x14ac:dyDescent="0.25">
      <c r="A262" s="141">
        <v>522</v>
      </c>
      <c r="B262" s="137" t="s">
        <v>596</v>
      </c>
      <c r="C262" s="131"/>
      <c r="D262" s="131">
        <v>0</v>
      </c>
      <c r="E262" s="131">
        <v>0</v>
      </c>
      <c r="F262" s="131">
        <v>0</v>
      </c>
      <c r="G262" s="131">
        <v>0</v>
      </c>
      <c r="H262" s="131">
        <v>0</v>
      </c>
      <c r="I262" s="131">
        <v>0</v>
      </c>
      <c r="J262" s="131">
        <v>0</v>
      </c>
      <c r="K262" s="131">
        <v>0</v>
      </c>
      <c r="L262" s="131">
        <v>0</v>
      </c>
      <c r="M262" s="129">
        <f t="shared" si="33"/>
        <v>0</v>
      </c>
      <c r="N262" s="140"/>
    </row>
    <row r="263" spans="1:14" customFormat="1" ht="25.5" customHeight="1" x14ac:dyDescent="0.25">
      <c r="A263" s="141">
        <v>523</v>
      </c>
      <c r="B263" s="137" t="s">
        <v>597</v>
      </c>
      <c r="C263" s="131">
        <v>11100</v>
      </c>
      <c r="D263" s="131">
        <v>0</v>
      </c>
      <c r="E263" s="131">
        <v>0</v>
      </c>
      <c r="F263" s="131">
        <v>0</v>
      </c>
      <c r="G263" s="131">
        <v>0</v>
      </c>
      <c r="H263" s="131">
        <v>0</v>
      </c>
      <c r="I263" s="131">
        <v>0</v>
      </c>
      <c r="J263" s="131">
        <v>0</v>
      </c>
      <c r="K263" s="131">
        <v>0</v>
      </c>
      <c r="L263" s="131">
        <v>0</v>
      </c>
      <c r="M263" s="129">
        <f t="shared" ref="M263:M326" si="45">SUM(C263:L263)</f>
        <v>11100</v>
      </c>
      <c r="N263" s="140"/>
    </row>
    <row r="264" spans="1:14" customFormat="1" ht="25.5" customHeight="1" x14ac:dyDescent="0.25">
      <c r="A264" s="141">
        <v>529</v>
      </c>
      <c r="B264" s="137" t="s">
        <v>598</v>
      </c>
      <c r="C264" s="131">
        <v>0</v>
      </c>
      <c r="D264" s="131">
        <v>0</v>
      </c>
      <c r="E264" s="131">
        <v>0</v>
      </c>
      <c r="F264" s="131">
        <v>0</v>
      </c>
      <c r="G264" s="131">
        <v>0</v>
      </c>
      <c r="H264" s="131">
        <v>0</v>
      </c>
      <c r="I264" s="131">
        <v>0</v>
      </c>
      <c r="J264" s="131">
        <v>0</v>
      </c>
      <c r="K264" s="131">
        <v>0</v>
      </c>
      <c r="L264" s="131">
        <v>0</v>
      </c>
      <c r="M264" s="129">
        <f t="shared" si="45"/>
        <v>0</v>
      </c>
      <c r="N264" s="140"/>
    </row>
    <row r="265" spans="1:14" customFormat="1" ht="25.5" customHeight="1" x14ac:dyDescent="0.25">
      <c r="A265" s="134">
        <v>5300</v>
      </c>
      <c r="B265" s="135" t="s">
        <v>599</v>
      </c>
      <c r="C265" s="128">
        <f t="shared" ref="C265:L265" si="46">SUM(C266:C267)</f>
        <v>0</v>
      </c>
      <c r="D265" s="128">
        <f>SUM(D266:D267)</f>
        <v>0</v>
      </c>
      <c r="E265" s="128">
        <f t="shared" si="46"/>
        <v>0</v>
      </c>
      <c r="F265" s="128">
        <f t="shared" si="46"/>
        <v>0</v>
      </c>
      <c r="G265" s="128">
        <f t="shared" si="46"/>
        <v>0</v>
      </c>
      <c r="H265" s="128">
        <f t="shared" si="46"/>
        <v>0</v>
      </c>
      <c r="I265" s="128">
        <f t="shared" si="46"/>
        <v>0</v>
      </c>
      <c r="J265" s="128">
        <f t="shared" si="46"/>
        <v>0</v>
      </c>
      <c r="K265" s="128">
        <f t="shared" si="46"/>
        <v>0</v>
      </c>
      <c r="L265" s="128">
        <f t="shared" si="46"/>
        <v>0</v>
      </c>
      <c r="M265" s="128">
        <f t="shared" si="45"/>
        <v>0</v>
      </c>
      <c r="N265" s="143"/>
    </row>
    <row r="266" spans="1:14" customFormat="1" ht="25.5" customHeight="1" x14ac:dyDescent="0.25">
      <c r="A266" s="141">
        <v>531</v>
      </c>
      <c r="B266" s="137" t="s">
        <v>600</v>
      </c>
      <c r="C266" s="131">
        <v>0</v>
      </c>
      <c r="D266" s="131">
        <v>0</v>
      </c>
      <c r="E266" s="131">
        <v>0</v>
      </c>
      <c r="F266" s="131">
        <v>0</v>
      </c>
      <c r="G266" s="131">
        <v>0</v>
      </c>
      <c r="H266" s="131">
        <v>0</v>
      </c>
      <c r="I266" s="131">
        <v>0</v>
      </c>
      <c r="J266" s="131">
        <v>0</v>
      </c>
      <c r="K266" s="131">
        <v>0</v>
      </c>
      <c r="L266" s="131">
        <v>0</v>
      </c>
      <c r="M266" s="129">
        <f t="shared" si="45"/>
        <v>0</v>
      </c>
      <c r="N266" s="140"/>
    </row>
    <row r="267" spans="1:14" customFormat="1" ht="25.5" customHeight="1" x14ac:dyDescent="0.25">
      <c r="A267" s="141">
        <v>532</v>
      </c>
      <c r="B267" s="137" t="s">
        <v>601</v>
      </c>
      <c r="C267" s="131">
        <v>0</v>
      </c>
      <c r="D267" s="131">
        <v>0</v>
      </c>
      <c r="E267" s="131">
        <v>0</v>
      </c>
      <c r="F267" s="131">
        <v>0</v>
      </c>
      <c r="G267" s="131">
        <v>0</v>
      </c>
      <c r="H267" s="131">
        <v>0</v>
      </c>
      <c r="I267" s="131">
        <v>0</v>
      </c>
      <c r="J267" s="131">
        <v>0</v>
      </c>
      <c r="K267" s="131">
        <v>0</v>
      </c>
      <c r="L267" s="131">
        <v>0</v>
      </c>
      <c r="M267" s="129">
        <f t="shared" si="45"/>
        <v>0</v>
      </c>
      <c r="N267" s="140"/>
    </row>
    <row r="268" spans="1:14" customFormat="1" ht="25.5" customHeight="1" x14ac:dyDescent="0.25">
      <c r="A268" s="134">
        <v>5400</v>
      </c>
      <c r="B268" s="135" t="s">
        <v>602</v>
      </c>
      <c r="C268" s="128">
        <f t="shared" ref="C268:N268" si="47">SUM(C269:C274)</f>
        <v>0</v>
      </c>
      <c r="D268" s="128">
        <f>SUM(D269:D274)</f>
        <v>0</v>
      </c>
      <c r="E268" s="128">
        <f t="shared" si="47"/>
        <v>0</v>
      </c>
      <c r="F268" s="128">
        <f t="shared" si="47"/>
        <v>0</v>
      </c>
      <c r="G268" s="128">
        <f t="shared" si="47"/>
        <v>0</v>
      </c>
      <c r="H268" s="128">
        <f t="shared" si="47"/>
        <v>0</v>
      </c>
      <c r="I268" s="128">
        <f t="shared" si="47"/>
        <v>0</v>
      </c>
      <c r="J268" s="128">
        <f t="shared" si="47"/>
        <v>0</v>
      </c>
      <c r="K268" s="128">
        <f t="shared" si="47"/>
        <v>0</v>
      </c>
      <c r="L268" s="128">
        <f t="shared" si="47"/>
        <v>0</v>
      </c>
      <c r="M268" s="128">
        <f t="shared" si="45"/>
        <v>0</v>
      </c>
      <c r="N268" s="144">
        <f t="shared" si="47"/>
        <v>0</v>
      </c>
    </row>
    <row r="269" spans="1:14" customFormat="1" ht="25.5" customHeight="1" x14ac:dyDescent="0.25">
      <c r="A269" s="141">
        <v>541</v>
      </c>
      <c r="B269" s="137" t="s">
        <v>603</v>
      </c>
      <c r="C269" s="131">
        <v>0</v>
      </c>
      <c r="D269" s="131">
        <v>0</v>
      </c>
      <c r="E269" s="131">
        <v>0</v>
      </c>
      <c r="F269" s="131">
        <v>0</v>
      </c>
      <c r="G269" s="131">
        <v>0</v>
      </c>
      <c r="H269" s="131">
        <v>0</v>
      </c>
      <c r="I269" s="131">
        <v>0</v>
      </c>
      <c r="J269" s="131">
        <v>0</v>
      </c>
      <c r="K269" s="131">
        <v>0</v>
      </c>
      <c r="L269" s="131">
        <v>0</v>
      </c>
      <c r="M269" s="129">
        <f t="shared" si="45"/>
        <v>0</v>
      </c>
      <c r="N269" s="140"/>
    </row>
    <row r="270" spans="1:14" customFormat="1" ht="25.5" customHeight="1" x14ac:dyDescent="0.25">
      <c r="A270" s="141">
        <v>542</v>
      </c>
      <c r="B270" s="137" t="s">
        <v>604</v>
      </c>
      <c r="C270" s="131">
        <v>0</v>
      </c>
      <c r="D270" s="131">
        <v>0</v>
      </c>
      <c r="E270" s="131">
        <v>0</v>
      </c>
      <c r="F270" s="131">
        <v>0</v>
      </c>
      <c r="G270" s="131">
        <v>0</v>
      </c>
      <c r="H270" s="131">
        <v>0</v>
      </c>
      <c r="I270" s="131">
        <v>0</v>
      </c>
      <c r="J270" s="131">
        <v>0</v>
      </c>
      <c r="K270" s="131">
        <v>0</v>
      </c>
      <c r="L270" s="131">
        <v>0</v>
      </c>
      <c r="M270" s="129">
        <f t="shared" si="45"/>
        <v>0</v>
      </c>
      <c r="N270" s="140"/>
    </row>
    <row r="271" spans="1:14" customFormat="1" ht="25.5" customHeight="1" x14ac:dyDescent="0.25">
      <c r="A271" s="141">
        <v>543</v>
      </c>
      <c r="B271" s="137" t="s">
        <v>605</v>
      </c>
      <c r="C271" s="131">
        <v>0</v>
      </c>
      <c r="D271" s="131">
        <v>0</v>
      </c>
      <c r="E271" s="131">
        <v>0</v>
      </c>
      <c r="F271" s="131">
        <v>0</v>
      </c>
      <c r="G271" s="131">
        <v>0</v>
      </c>
      <c r="H271" s="131">
        <v>0</v>
      </c>
      <c r="I271" s="131">
        <v>0</v>
      </c>
      <c r="J271" s="131">
        <v>0</v>
      </c>
      <c r="K271" s="131">
        <v>0</v>
      </c>
      <c r="L271" s="131">
        <v>0</v>
      </c>
      <c r="M271" s="129">
        <f t="shared" si="45"/>
        <v>0</v>
      </c>
      <c r="N271" s="140"/>
    </row>
    <row r="272" spans="1:14" customFormat="1" ht="25.5" customHeight="1" x14ac:dyDescent="0.25">
      <c r="A272" s="141">
        <v>544</v>
      </c>
      <c r="B272" s="137" t="s">
        <v>606</v>
      </c>
      <c r="C272" s="131">
        <v>0</v>
      </c>
      <c r="D272" s="131">
        <v>0</v>
      </c>
      <c r="E272" s="131">
        <v>0</v>
      </c>
      <c r="F272" s="131">
        <v>0</v>
      </c>
      <c r="G272" s="131">
        <v>0</v>
      </c>
      <c r="H272" s="131">
        <v>0</v>
      </c>
      <c r="I272" s="131">
        <v>0</v>
      </c>
      <c r="J272" s="131">
        <v>0</v>
      </c>
      <c r="K272" s="131">
        <v>0</v>
      </c>
      <c r="L272" s="131">
        <v>0</v>
      </c>
      <c r="M272" s="129">
        <f t="shared" si="45"/>
        <v>0</v>
      </c>
      <c r="N272" s="140"/>
    </row>
    <row r="273" spans="1:14" customFormat="1" ht="25.5" customHeight="1" x14ac:dyDescent="0.25">
      <c r="A273" s="141">
        <v>545</v>
      </c>
      <c r="B273" s="137" t="s">
        <v>607</v>
      </c>
      <c r="C273" s="131">
        <v>0</v>
      </c>
      <c r="D273" s="131">
        <v>0</v>
      </c>
      <c r="E273" s="131">
        <v>0</v>
      </c>
      <c r="F273" s="131">
        <v>0</v>
      </c>
      <c r="G273" s="131">
        <v>0</v>
      </c>
      <c r="H273" s="131">
        <v>0</v>
      </c>
      <c r="I273" s="131">
        <v>0</v>
      </c>
      <c r="J273" s="131">
        <v>0</v>
      </c>
      <c r="K273" s="131">
        <v>0</v>
      </c>
      <c r="L273" s="131">
        <v>0</v>
      </c>
      <c r="M273" s="129">
        <f t="shared" si="45"/>
        <v>0</v>
      </c>
      <c r="N273" s="140"/>
    </row>
    <row r="274" spans="1:14" customFormat="1" ht="25.5" customHeight="1" x14ac:dyDescent="0.25">
      <c r="A274" s="141">
        <v>549</v>
      </c>
      <c r="B274" s="137" t="s">
        <v>608</v>
      </c>
      <c r="C274" s="131">
        <v>0</v>
      </c>
      <c r="D274" s="131">
        <v>0</v>
      </c>
      <c r="E274" s="131">
        <v>0</v>
      </c>
      <c r="F274" s="131">
        <v>0</v>
      </c>
      <c r="G274" s="131">
        <v>0</v>
      </c>
      <c r="H274" s="131">
        <v>0</v>
      </c>
      <c r="I274" s="131">
        <v>0</v>
      </c>
      <c r="J274" s="131">
        <v>0</v>
      </c>
      <c r="K274" s="131">
        <v>0</v>
      </c>
      <c r="L274" s="131">
        <v>0</v>
      </c>
      <c r="M274" s="129">
        <f t="shared" si="45"/>
        <v>0</v>
      </c>
      <c r="N274" s="140"/>
    </row>
    <row r="275" spans="1:14" customFormat="1" ht="25.5" customHeight="1" x14ac:dyDescent="0.25">
      <c r="A275" s="134">
        <v>5500</v>
      </c>
      <c r="B275" s="135" t="s">
        <v>609</v>
      </c>
      <c r="C275" s="128">
        <f t="shared" ref="C275:N275" si="48">SUM(C276)</f>
        <v>0</v>
      </c>
      <c r="D275" s="128">
        <f t="shared" si="48"/>
        <v>0</v>
      </c>
      <c r="E275" s="128">
        <f t="shared" si="48"/>
        <v>0</v>
      </c>
      <c r="F275" s="128">
        <f t="shared" si="48"/>
        <v>0</v>
      </c>
      <c r="G275" s="128">
        <f t="shared" si="48"/>
        <v>0</v>
      </c>
      <c r="H275" s="128">
        <f t="shared" si="48"/>
        <v>0</v>
      </c>
      <c r="I275" s="128">
        <f t="shared" si="48"/>
        <v>0</v>
      </c>
      <c r="J275" s="128">
        <f t="shared" si="48"/>
        <v>0</v>
      </c>
      <c r="K275" s="128">
        <f t="shared" si="48"/>
        <v>0</v>
      </c>
      <c r="L275" s="128">
        <f t="shared" si="48"/>
        <v>0</v>
      </c>
      <c r="M275" s="128">
        <f t="shared" si="45"/>
        <v>0</v>
      </c>
      <c r="N275" s="144">
        <f t="shared" si="48"/>
        <v>0</v>
      </c>
    </row>
    <row r="276" spans="1:14" customFormat="1" ht="25.5" customHeight="1" x14ac:dyDescent="0.25">
      <c r="A276" s="141">
        <v>551</v>
      </c>
      <c r="B276" s="137" t="s">
        <v>610</v>
      </c>
      <c r="C276" s="131">
        <v>0</v>
      </c>
      <c r="D276" s="131">
        <v>0</v>
      </c>
      <c r="E276" s="131">
        <v>0</v>
      </c>
      <c r="F276" s="131">
        <v>0</v>
      </c>
      <c r="G276" s="131">
        <v>0</v>
      </c>
      <c r="H276" s="131">
        <v>0</v>
      </c>
      <c r="I276" s="131">
        <v>0</v>
      </c>
      <c r="J276" s="131">
        <v>0</v>
      </c>
      <c r="K276" s="131">
        <v>0</v>
      </c>
      <c r="L276" s="131">
        <v>0</v>
      </c>
      <c r="M276" s="129">
        <f t="shared" si="45"/>
        <v>0</v>
      </c>
      <c r="N276" s="140"/>
    </row>
    <row r="277" spans="1:14" customFormat="1" ht="25.5" customHeight="1" x14ac:dyDescent="0.25">
      <c r="A277" s="134">
        <v>5600</v>
      </c>
      <c r="B277" s="135" t="s">
        <v>611</v>
      </c>
      <c r="C277" s="128">
        <f t="shared" ref="C277:N277" si="49">SUM(C278:C285)</f>
        <v>338392.83999999997</v>
      </c>
      <c r="D277" s="128">
        <f>SUM(D278:D285)</f>
        <v>0</v>
      </c>
      <c r="E277" s="128">
        <f t="shared" si="49"/>
        <v>0</v>
      </c>
      <c r="F277" s="128">
        <f t="shared" si="49"/>
        <v>0</v>
      </c>
      <c r="G277" s="128">
        <f t="shared" si="49"/>
        <v>0</v>
      </c>
      <c r="H277" s="128">
        <f t="shared" si="49"/>
        <v>0</v>
      </c>
      <c r="I277" s="128">
        <f t="shared" si="49"/>
        <v>0</v>
      </c>
      <c r="J277" s="128">
        <f t="shared" si="49"/>
        <v>0</v>
      </c>
      <c r="K277" s="128">
        <f t="shared" si="49"/>
        <v>0</v>
      </c>
      <c r="L277" s="128">
        <f t="shared" si="49"/>
        <v>0</v>
      </c>
      <c r="M277" s="128">
        <f t="shared" si="45"/>
        <v>338392.83999999997</v>
      </c>
      <c r="N277" s="144">
        <f t="shared" si="49"/>
        <v>0</v>
      </c>
    </row>
    <row r="278" spans="1:14" customFormat="1" ht="25.5" customHeight="1" x14ac:dyDescent="0.25">
      <c r="A278" s="141">
        <v>561</v>
      </c>
      <c r="B278" s="137" t="s">
        <v>612</v>
      </c>
      <c r="C278" s="131">
        <v>0</v>
      </c>
      <c r="D278" s="131">
        <v>0</v>
      </c>
      <c r="E278" s="131">
        <v>0</v>
      </c>
      <c r="F278" s="131">
        <v>0</v>
      </c>
      <c r="G278" s="131">
        <v>0</v>
      </c>
      <c r="H278" s="131">
        <v>0</v>
      </c>
      <c r="I278" s="131">
        <v>0</v>
      </c>
      <c r="J278" s="131">
        <v>0</v>
      </c>
      <c r="K278" s="131">
        <v>0</v>
      </c>
      <c r="L278" s="131">
        <v>0</v>
      </c>
      <c r="M278" s="129">
        <f t="shared" si="45"/>
        <v>0</v>
      </c>
      <c r="N278" s="140"/>
    </row>
    <row r="279" spans="1:14" customFormat="1" ht="25.5" customHeight="1" x14ac:dyDescent="0.25">
      <c r="A279" s="141">
        <v>562</v>
      </c>
      <c r="B279" s="137" t="s">
        <v>613</v>
      </c>
      <c r="C279" s="131">
        <v>0</v>
      </c>
      <c r="D279" s="131">
        <v>0</v>
      </c>
      <c r="E279" s="131">
        <v>0</v>
      </c>
      <c r="F279" s="131">
        <v>0</v>
      </c>
      <c r="G279" s="131">
        <v>0</v>
      </c>
      <c r="H279" s="131">
        <v>0</v>
      </c>
      <c r="I279" s="131">
        <v>0</v>
      </c>
      <c r="J279" s="131">
        <v>0</v>
      </c>
      <c r="K279" s="131">
        <v>0</v>
      </c>
      <c r="L279" s="131">
        <v>0</v>
      </c>
      <c r="M279" s="129">
        <f t="shared" si="45"/>
        <v>0</v>
      </c>
      <c r="N279" s="140"/>
    </row>
    <row r="280" spans="1:14" customFormat="1" ht="25.5" customHeight="1" x14ac:dyDescent="0.25">
      <c r="A280" s="141">
        <v>563</v>
      </c>
      <c r="B280" s="137" t="s">
        <v>614</v>
      </c>
      <c r="C280" s="131">
        <v>0</v>
      </c>
      <c r="D280" s="131">
        <v>0</v>
      </c>
      <c r="E280" s="131">
        <v>0</v>
      </c>
      <c r="F280" s="131">
        <v>0</v>
      </c>
      <c r="G280" s="131">
        <v>0</v>
      </c>
      <c r="H280" s="131">
        <v>0</v>
      </c>
      <c r="I280" s="131">
        <v>0</v>
      </c>
      <c r="J280" s="131">
        <v>0</v>
      </c>
      <c r="K280" s="131">
        <v>0</v>
      </c>
      <c r="L280" s="131">
        <v>0</v>
      </c>
      <c r="M280" s="129">
        <f t="shared" si="45"/>
        <v>0</v>
      </c>
      <c r="N280" s="140"/>
    </row>
    <row r="281" spans="1:14" customFormat="1" ht="29.25" customHeight="1" x14ac:dyDescent="0.25">
      <c r="A281" s="141">
        <v>564</v>
      </c>
      <c r="B281" s="137" t="s">
        <v>615</v>
      </c>
      <c r="C281" s="131">
        <v>0</v>
      </c>
      <c r="D281" s="131">
        <v>0</v>
      </c>
      <c r="E281" s="131">
        <v>0</v>
      </c>
      <c r="F281" s="131">
        <v>0</v>
      </c>
      <c r="G281" s="131">
        <v>0</v>
      </c>
      <c r="H281" s="131">
        <v>0</v>
      </c>
      <c r="I281" s="131">
        <v>0</v>
      </c>
      <c r="J281" s="131">
        <v>0</v>
      </c>
      <c r="K281" s="131">
        <v>0</v>
      </c>
      <c r="L281" s="131">
        <v>0</v>
      </c>
      <c r="M281" s="129">
        <f t="shared" si="45"/>
        <v>0</v>
      </c>
      <c r="N281" s="140"/>
    </row>
    <row r="282" spans="1:14" customFormat="1" ht="25.5" customHeight="1" x14ac:dyDescent="0.25">
      <c r="A282" s="141">
        <v>565</v>
      </c>
      <c r="B282" s="137" t="s">
        <v>616</v>
      </c>
      <c r="C282" s="131">
        <v>38743.599999999999</v>
      </c>
      <c r="D282" s="131">
        <v>0</v>
      </c>
      <c r="E282" s="131">
        <v>0</v>
      </c>
      <c r="F282" s="131">
        <v>0</v>
      </c>
      <c r="G282" s="131">
        <v>0</v>
      </c>
      <c r="H282" s="131">
        <v>0</v>
      </c>
      <c r="I282" s="131">
        <v>0</v>
      </c>
      <c r="J282" s="131">
        <v>0</v>
      </c>
      <c r="K282" s="131">
        <v>0</v>
      </c>
      <c r="L282" s="131">
        <v>0</v>
      </c>
      <c r="M282" s="129">
        <f t="shared" si="45"/>
        <v>38743.599999999999</v>
      </c>
      <c r="N282" s="140"/>
    </row>
    <row r="283" spans="1:14" customFormat="1" ht="27.75" customHeight="1" x14ac:dyDescent="0.25">
      <c r="A283" s="141">
        <v>566</v>
      </c>
      <c r="B283" s="137" t="s">
        <v>617</v>
      </c>
      <c r="C283" s="131"/>
      <c r="D283" s="131">
        <v>0</v>
      </c>
      <c r="E283" s="131">
        <v>0</v>
      </c>
      <c r="F283" s="131">
        <v>0</v>
      </c>
      <c r="G283" s="131">
        <v>0</v>
      </c>
      <c r="H283" s="131">
        <v>0</v>
      </c>
      <c r="I283" s="131">
        <v>0</v>
      </c>
      <c r="J283" s="131">
        <v>0</v>
      </c>
      <c r="K283" s="131">
        <v>0</v>
      </c>
      <c r="L283" s="131">
        <v>0</v>
      </c>
      <c r="M283" s="129">
        <f t="shared" si="45"/>
        <v>0</v>
      </c>
      <c r="N283" s="140"/>
    </row>
    <row r="284" spans="1:14" customFormat="1" ht="25.5" customHeight="1" x14ac:dyDescent="0.25">
      <c r="A284" s="141">
        <v>567</v>
      </c>
      <c r="B284" s="137" t="s">
        <v>618</v>
      </c>
      <c r="C284" s="131">
        <v>101400</v>
      </c>
      <c r="D284" s="131">
        <v>0</v>
      </c>
      <c r="E284" s="131">
        <v>0</v>
      </c>
      <c r="F284" s="131">
        <v>0</v>
      </c>
      <c r="G284" s="131">
        <v>0</v>
      </c>
      <c r="H284" s="131">
        <v>0</v>
      </c>
      <c r="I284" s="131">
        <v>0</v>
      </c>
      <c r="J284" s="131">
        <v>0</v>
      </c>
      <c r="K284" s="131">
        <v>0</v>
      </c>
      <c r="L284" s="131">
        <v>0</v>
      </c>
      <c r="M284" s="129">
        <f t="shared" si="45"/>
        <v>101400</v>
      </c>
      <c r="N284" s="140"/>
    </row>
    <row r="285" spans="1:14" customFormat="1" ht="25.5" customHeight="1" x14ac:dyDescent="0.25">
      <c r="A285" s="141">
        <v>569</v>
      </c>
      <c r="B285" s="137" t="s">
        <v>619</v>
      </c>
      <c r="C285" s="131">
        <v>198249.24</v>
      </c>
      <c r="D285" s="131">
        <v>0</v>
      </c>
      <c r="E285" s="131">
        <v>0</v>
      </c>
      <c r="F285" s="131">
        <v>0</v>
      </c>
      <c r="G285" s="131">
        <v>0</v>
      </c>
      <c r="H285" s="131">
        <v>0</v>
      </c>
      <c r="I285" s="131">
        <v>0</v>
      </c>
      <c r="J285" s="131">
        <v>0</v>
      </c>
      <c r="K285" s="131">
        <v>0</v>
      </c>
      <c r="L285" s="131">
        <v>0</v>
      </c>
      <c r="M285" s="129">
        <f t="shared" si="45"/>
        <v>198249.24</v>
      </c>
      <c r="N285" s="140"/>
    </row>
    <row r="286" spans="1:14" customFormat="1" ht="25.5" customHeight="1" x14ac:dyDescent="0.25">
      <c r="A286" s="134">
        <v>5700</v>
      </c>
      <c r="B286" s="135" t="s">
        <v>620</v>
      </c>
      <c r="C286" s="128">
        <f t="shared" ref="C286:N286" si="50">SUM(C287:C295)</f>
        <v>0</v>
      </c>
      <c r="D286" s="128">
        <f>SUM(D287:D295)</f>
        <v>0</v>
      </c>
      <c r="E286" s="128">
        <f t="shared" si="50"/>
        <v>0</v>
      </c>
      <c r="F286" s="128">
        <f t="shared" si="50"/>
        <v>0</v>
      </c>
      <c r="G286" s="128">
        <f t="shared" si="50"/>
        <v>0</v>
      </c>
      <c r="H286" s="128">
        <f t="shared" si="50"/>
        <v>0</v>
      </c>
      <c r="I286" s="128">
        <f t="shared" si="50"/>
        <v>0</v>
      </c>
      <c r="J286" s="128">
        <f t="shared" si="50"/>
        <v>0</v>
      </c>
      <c r="K286" s="128">
        <f t="shared" si="50"/>
        <v>0</v>
      </c>
      <c r="L286" s="128">
        <f t="shared" si="50"/>
        <v>0</v>
      </c>
      <c r="M286" s="128">
        <f t="shared" si="45"/>
        <v>0</v>
      </c>
      <c r="N286" s="144">
        <f t="shared" si="50"/>
        <v>0</v>
      </c>
    </row>
    <row r="287" spans="1:14" customFormat="1" ht="25.5" customHeight="1" x14ac:dyDescent="0.25">
      <c r="A287" s="141">
        <v>571</v>
      </c>
      <c r="B287" s="137" t="s">
        <v>621</v>
      </c>
      <c r="C287" s="131">
        <v>0</v>
      </c>
      <c r="D287" s="131">
        <v>0</v>
      </c>
      <c r="E287" s="131">
        <v>0</v>
      </c>
      <c r="F287" s="131">
        <v>0</v>
      </c>
      <c r="G287" s="131">
        <v>0</v>
      </c>
      <c r="H287" s="131">
        <v>0</v>
      </c>
      <c r="I287" s="131">
        <v>0</v>
      </c>
      <c r="J287" s="131">
        <v>0</v>
      </c>
      <c r="K287" s="131">
        <v>0</v>
      </c>
      <c r="L287" s="131">
        <v>0</v>
      </c>
      <c r="M287" s="129">
        <f t="shared" si="45"/>
        <v>0</v>
      </c>
      <c r="N287" s="140"/>
    </row>
    <row r="288" spans="1:14" customFormat="1" ht="25.5" customHeight="1" x14ac:dyDescent="0.25">
      <c r="A288" s="141">
        <v>572</v>
      </c>
      <c r="B288" s="137" t="s">
        <v>622</v>
      </c>
      <c r="C288" s="131">
        <v>0</v>
      </c>
      <c r="D288" s="131">
        <v>0</v>
      </c>
      <c r="E288" s="131">
        <v>0</v>
      </c>
      <c r="F288" s="131">
        <v>0</v>
      </c>
      <c r="G288" s="131">
        <v>0</v>
      </c>
      <c r="H288" s="131">
        <v>0</v>
      </c>
      <c r="I288" s="131">
        <v>0</v>
      </c>
      <c r="J288" s="131">
        <v>0</v>
      </c>
      <c r="K288" s="131">
        <v>0</v>
      </c>
      <c r="L288" s="131">
        <v>0</v>
      </c>
      <c r="M288" s="129">
        <f t="shared" si="45"/>
        <v>0</v>
      </c>
      <c r="N288" s="140"/>
    </row>
    <row r="289" spans="1:14" customFormat="1" ht="25.5" customHeight="1" x14ac:dyDescent="0.25">
      <c r="A289" s="141">
        <v>573</v>
      </c>
      <c r="B289" s="137" t="s">
        <v>623</v>
      </c>
      <c r="C289" s="131">
        <v>0</v>
      </c>
      <c r="D289" s="131">
        <v>0</v>
      </c>
      <c r="E289" s="131">
        <v>0</v>
      </c>
      <c r="F289" s="131">
        <v>0</v>
      </c>
      <c r="G289" s="131">
        <v>0</v>
      </c>
      <c r="H289" s="131">
        <v>0</v>
      </c>
      <c r="I289" s="131">
        <v>0</v>
      </c>
      <c r="J289" s="131">
        <v>0</v>
      </c>
      <c r="K289" s="131">
        <v>0</v>
      </c>
      <c r="L289" s="131">
        <v>0</v>
      </c>
      <c r="M289" s="129">
        <f t="shared" si="45"/>
        <v>0</v>
      </c>
      <c r="N289" s="140"/>
    </row>
    <row r="290" spans="1:14" customFormat="1" ht="25.5" customHeight="1" x14ac:dyDescent="0.25">
      <c r="A290" s="141">
        <v>574</v>
      </c>
      <c r="B290" s="137" t="s">
        <v>624</v>
      </c>
      <c r="C290" s="131">
        <v>0</v>
      </c>
      <c r="D290" s="131">
        <v>0</v>
      </c>
      <c r="E290" s="131">
        <v>0</v>
      </c>
      <c r="F290" s="131">
        <v>0</v>
      </c>
      <c r="G290" s="131">
        <v>0</v>
      </c>
      <c r="H290" s="131">
        <v>0</v>
      </c>
      <c r="I290" s="131">
        <v>0</v>
      </c>
      <c r="J290" s="131">
        <v>0</v>
      </c>
      <c r="K290" s="131">
        <v>0</v>
      </c>
      <c r="L290" s="131">
        <v>0</v>
      </c>
      <c r="M290" s="129">
        <f t="shared" si="45"/>
        <v>0</v>
      </c>
      <c r="N290" s="140"/>
    </row>
    <row r="291" spans="1:14" customFormat="1" ht="25.5" customHeight="1" x14ac:dyDescent="0.25">
      <c r="A291" s="141">
        <v>575</v>
      </c>
      <c r="B291" s="137" t="s">
        <v>625</v>
      </c>
      <c r="C291" s="131">
        <v>0</v>
      </c>
      <c r="D291" s="131">
        <v>0</v>
      </c>
      <c r="E291" s="131">
        <v>0</v>
      </c>
      <c r="F291" s="131">
        <v>0</v>
      </c>
      <c r="G291" s="131">
        <v>0</v>
      </c>
      <c r="H291" s="131">
        <v>0</v>
      </c>
      <c r="I291" s="131">
        <v>0</v>
      </c>
      <c r="J291" s="131">
        <v>0</v>
      </c>
      <c r="K291" s="131">
        <v>0</v>
      </c>
      <c r="L291" s="131">
        <v>0</v>
      </c>
      <c r="M291" s="129">
        <f t="shared" si="45"/>
        <v>0</v>
      </c>
      <c r="N291" s="140"/>
    </row>
    <row r="292" spans="1:14" customFormat="1" ht="25.5" customHeight="1" x14ac:dyDescent="0.25">
      <c r="A292" s="141">
        <v>576</v>
      </c>
      <c r="B292" s="137" t="s">
        <v>626</v>
      </c>
      <c r="C292" s="131">
        <v>0</v>
      </c>
      <c r="D292" s="131">
        <v>0</v>
      </c>
      <c r="E292" s="131">
        <v>0</v>
      </c>
      <c r="F292" s="131">
        <v>0</v>
      </c>
      <c r="G292" s="131">
        <v>0</v>
      </c>
      <c r="H292" s="131">
        <v>0</v>
      </c>
      <c r="I292" s="131">
        <v>0</v>
      </c>
      <c r="J292" s="131">
        <v>0</v>
      </c>
      <c r="K292" s="131">
        <v>0</v>
      </c>
      <c r="L292" s="131">
        <v>0</v>
      </c>
      <c r="M292" s="129">
        <f t="shared" si="45"/>
        <v>0</v>
      </c>
      <c r="N292" s="140"/>
    </row>
    <row r="293" spans="1:14" customFormat="1" ht="25.5" customHeight="1" x14ac:dyDescent="0.25">
      <c r="A293" s="141">
        <v>577</v>
      </c>
      <c r="B293" s="137" t="s">
        <v>627</v>
      </c>
      <c r="C293" s="131">
        <v>0</v>
      </c>
      <c r="D293" s="131">
        <v>0</v>
      </c>
      <c r="E293" s="131">
        <v>0</v>
      </c>
      <c r="F293" s="131">
        <v>0</v>
      </c>
      <c r="G293" s="131">
        <v>0</v>
      </c>
      <c r="H293" s="131">
        <v>0</v>
      </c>
      <c r="I293" s="131">
        <v>0</v>
      </c>
      <c r="J293" s="131">
        <v>0</v>
      </c>
      <c r="K293" s="131">
        <v>0</v>
      </c>
      <c r="L293" s="131">
        <v>0</v>
      </c>
      <c r="M293" s="129">
        <f t="shared" si="45"/>
        <v>0</v>
      </c>
      <c r="N293" s="140"/>
    </row>
    <row r="294" spans="1:14" customFormat="1" ht="25.5" customHeight="1" x14ac:dyDescent="0.25">
      <c r="A294" s="141">
        <v>578</v>
      </c>
      <c r="B294" s="137" t="s">
        <v>628</v>
      </c>
      <c r="C294" s="131">
        <v>0</v>
      </c>
      <c r="D294" s="131">
        <v>0</v>
      </c>
      <c r="E294" s="131">
        <v>0</v>
      </c>
      <c r="F294" s="131">
        <v>0</v>
      </c>
      <c r="G294" s="131">
        <v>0</v>
      </c>
      <c r="H294" s="131">
        <v>0</v>
      </c>
      <c r="I294" s="131">
        <v>0</v>
      </c>
      <c r="J294" s="131">
        <v>0</v>
      </c>
      <c r="K294" s="131">
        <v>0</v>
      </c>
      <c r="L294" s="131">
        <v>0</v>
      </c>
      <c r="M294" s="129">
        <f t="shared" si="45"/>
        <v>0</v>
      </c>
      <c r="N294" s="140"/>
    </row>
    <row r="295" spans="1:14" customFormat="1" ht="25.5" customHeight="1" x14ac:dyDescent="0.25">
      <c r="A295" s="141">
        <v>579</v>
      </c>
      <c r="B295" s="137" t="s">
        <v>629</v>
      </c>
      <c r="C295" s="131">
        <v>0</v>
      </c>
      <c r="D295" s="131">
        <v>0</v>
      </c>
      <c r="E295" s="131">
        <v>0</v>
      </c>
      <c r="F295" s="131">
        <v>0</v>
      </c>
      <c r="G295" s="131">
        <v>0</v>
      </c>
      <c r="H295" s="131">
        <v>0</v>
      </c>
      <c r="I295" s="131">
        <v>0</v>
      </c>
      <c r="J295" s="131">
        <v>0</v>
      </c>
      <c r="K295" s="131">
        <v>0</v>
      </c>
      <c r="L295" s="131">
        <v>0</v>
      </c>
      <c r="M295" s="129">
        <f t="shared" si="45"/>
        <v>0</v>
      </c>
      <c r="N295" s="140"/>
    </row>
    <row r="296" spans="1:14" customFormat="1" ht="25.5" customHeight="1" x14ac:dyDescent="0.25">
      <c r="A296" s="134">
        <v>5800</v>
      </c>
      <c r="B296" s="135" t="s">
        <v>630</v>
      </c>
      <c r="C296" s="128">
        <f t="shared" ref="C296:N296" si="51">SUM(C297:C300)</f>
        <v>0</v>
      </c>
      <c r="D296" s="128">
        <f>SUM(D297:D300)</f>
        <v>0</v>
      </c>
      <c r="E296" s="128">
        <f t="shared" si="51"/>
        <v>0</v>
      </c>
      <c r="F296" s="128">
        <f t="shared" si="51"/>
        <v>0</v>
      </c>
      <c r="G296" s="128">
        <f t="shared" si="51"/>
        <v>0</v>
      </c>
      <c r="H296" s="128">
        <f t="shared" si="51"/>
        <v>0</v>
      </c>
      <c r="I296" s="128">
        <f t="shared" si="51"/>
        <v>0</v>
      </c>
      <c r="J296" s="128">
        <f t="shared" si="51"/>
        <v>0</v>
      </c>
      <c r="K296" s="128">
        <f t="shared" si="51"/>
        <v>0</v>
      </c>
      <c r="L296" s="128">
        <f t="shared" si="51"/>
        <v>0</v>
      </c>
      <c r="M296" s="128">
        <f t="shared" si="45"/>
        <v>0</v>
      </c>
      <c r="N296" s="144">
        <f t="shared" si="51"/>
        <v>0</v>
      </c>
    </row>
    <row r="297" spans="1:14" customFormat="1" ht="25.5" customHeight="1" x14ac:dyDescent="0.25">
      <c r="A297" s="141">
        <v>581</v>
      </c>
      <c r="B297" s="137" t="s">
        <v>631</v>
      </c>
      <c r="C297" s="131">
        <v>0</v>
      </c>
      <c r="D297" s="131">
        <v>0</v>
      </c>
      <c r="E297" s="131">
        <v>0</v>
      </c>
      <c r="F297" s="131">
        <v>0</v>
      </c>
      <c r="G297" s="131">
        <v>0</v>
      </c>
      <c r="H297" s="131">
        <v>0</v>
      </c>
      <c r="I297" s="131">
        <v>0</v>
      </c>
      <c r="J297" s="131">
        <v>0</v>
      </c>
      <c r="K297" s="131">
        <v>0</v>
      </c>
      <c r="L297" s="131">
        <v>0</v>
      </c>
      <c r="M297" s="129">
        <f t="shared" si="45"/>
        <v>0</v>
      </c>
      <c r="N297" s="140"/>
    </row>
    <row r="298" spans="1:14" customFormat="1" ht="25.5" customHeight="1" x14ac:dyDescent="0.25">
      <c r="A298" s="141">
        <v>582</v>
      </c>
      <c r="B298" s="137" t="s">
        <v>632</v>
      </c>
      <c r="C298" s="131">
        <v>0</v>
      </c>
      <c r="D298" s="131">
        <v>0</v>
      </c>
      <c r="E298" s="131">
        <v>0</v>
      </c>
      <c r="F298" s="131">
        <v>0</v>
      </c>
      <c r="G298" s="131">
        <v>0</v>
      </c>
      <c r="H298" s="131">
        <v>0</v>
      </c>
      <c r="I298" s="131">
        <v>0</v>
      </c>
      <c r="J298" s="131">
        <v>0</v>
      </c>
      <c r="K298" s="131">
        <v>0</v>
      </c>
      <c r="L298" s="131">
        <v>0</v>
      </c>
      <c r="M298" s="129">
        <f t="shared" si="45"/>
        <v>0</v>
      </c>
      <c r="N298" s="140"/>
    </row>
    <row r="299" spans="1:14" customFormat="1" ht="25.5" customHeight="1" x14ac:dyDescent="0.25">
      <c r="A299" s="141">
        <v>583</v>
      </c>
      <c r="B299" s="137" t="s">
        <v>633</v>
      </c>
      <c r="C299" s="131">
        <v>0</v>
      </c>
      <c r="D299" s="131">
        <v>0</v>
      </c>
      <c r="E299" s="131">
        <v>0</v>
      </c>
      <c r="F299" s="131">
        <v>0</v>
      </c>
      <c r="G299" s="131">
        <v>0</v>
      </c>
      <c r="H299" s="131">
        <v>0</v>
      </c>
      <c r="I299" s="131">
        <v>0</v>
      </c>
      <c r="J299" s="131">
        <v>0</v>
      </c>
      <c r="K299" s="131">
        <v>0</v>
      </c>
      <c r="L299" s="131">
        <v>0</v>
      </c>
      <c r="M299" s="129">
        <f t="shared" si="45"/>
        <v>0</v>
      </c>
      <c r="N299" s="140"/>
    </row>
    <row r="300" spans="1:14" customFormat="1" ht="25.5" customHeight="1" x14ac:dyDescent="0.25">
      <c r="A300" s="141">
        <v>589</v>
      </c>
      <c r="B300" s="137" t="s">
        <v>634</v>
      </c>
      <c r="C300" s="131">
        <v>0</v>
      </c>
      <c r="D300" s="131">
        <v>0</v>
      </c>
      <c r="E300" s="131">
        <v>0</v>
      </c>
      <c r="F300" s="131">
        <v>0</v>
      </c>
      <c r="G300" s="131">
        <v>0</v>
      </c>
      <c r="H300" s="131">
        <v>0</v>
      </c>
      <c r="I300" s="131">
        <v>0</v>
      </c>
      <c r="J300" s="131">
        <v>0</v>
      </c>
      <c r="K300" s="131">
        <v>0</v>
      </c>
      <c r="L300" s="131">
        <v>0</v>
      </c>
      <c r="M300" s="129">
        <f t="shared" si="45"/>
        <v>0</v>
      </c>
      <c r="N300" s="140"/>
    </row>
    <row r="301" spans="1:14" customFormat="1" ht="25.5" customHeight="1" x14ac:dyDescent="0.25">
      <c r="A301" s="134">
        <v>5900</v>
      </c>
      <c r="B301" s="135" t="s">
        <v>635</v>
      </c>
      <c r="C301" s="128">
        <f t="shared" ref="C301:N301" si="52">SUM(C302:C310)</f>
        <v>0</v>
      </c>
      <c r="D301" s="128">
        <f>SUM(D302:D310)</f>
        <v>0</v>
      </c>
      <c r="E301" s="128">
        <f t="shared" si="52"/>
        <v>0</v>
      </c>
      <c r="F301" s="128">
        <f t="shared" si="52"/>
        <v>0</v>
      </c>
      <c r="G301" s="128">
        <f t="shared" si="52"/>
        <v>0</v>
      </c>
      <c r="H301" s="128">
        <f t="shared" si="52"/>
        <v>0</v>
      </c>
      <c r="I301" s="128">
        <f t="shared" si="52"/>
        <v>0</v>
      </c>
      <c r="J301" s="128">
        <f t="shared" si="52"/>
        <v>0</v>
      </c>
      <c r="K301" s="128">
        <f t="shared" si="52"/>
        <v>0</v>
      </c>
      <c r="L301" s="128">
        <f t="shared" si="52"/>
        <v>0</v>
      </c>
      <c r="M301" s="128">
        <f t="shared" si="45"/>
        <v>0</v>
      </c>
      <c r="N301" s="144">
        <f t="shared" si="52"/>
        <v>0</v>
      </c>
    </row>
    <row r="302" spans="1:14" customFormat="1" ht="25.5" customHeight="1" x14ac:dyDescent="0.25">
      <c r="A302" s="141">
        <v>591</v>
      </c>
      <c r="B302" s="137" t="s">
        <v>636</v>
      </c>
      <c r="C302" s="131">
        <v>0</v>
      </c>
      <c r="D302" s="131">
        <v>0</v>
      </c>
      <c r="E302" s="131">
        <v>0</v>
      </c>
      <c r="F302" s="131">
        <v>0</v>
      </c>
      <c r="G302" s="131">
        <v>0</v>
      </c>
      <c r="H302" s="131">
        <v>0</v>
      </c>
      <c r="I302" s="131">
        <v>0</v>
      </c>
      <c r="J302" s="131">
        <v>0</v>
      </c>
      <c r="K302" s="131">
        <v>0</v>
      </c>
      <c r="L302" s="131">
        <v>0</v>
      </c>
      <c r="M302" s="129">
        <f t="shared" si="45"/>
        <v>0</v>
      </c>
      <c r="N302" s="140"/>
    </row>
    <row r="303" spans="1:14" customFormat="1" ht="25.5" customHeight="1" x14ac:dyDescent="0.25">
      <c r="A303" s="141">
        <v>592</v>
      </c>
      <c r="B303" s="137" t="s">
        <v>637</v>
      </c>
      <c r="C303" s="131">
        <v>0</v>
      </c>
      <c r="D303" s="131">
        <v>0</v>
      </c>
      <c r="E303" s="131">
        <v>0</v>
      </c>
      <c r="F303" s="131">
        <v>0</v>
      </c>
      <c r="G303" s="131">
        <v>0</v>
      </c>
      <c r="H303" s="131">
        <v>0</v>
      </c>
      <c r="I303" s="131">
        <v>0</v>
      </c>
      <c r="J303" s="131">
        <v>0</v>
      </c>
      <c r="K303" s="131">
        <v>0</v>
      </c>
      <c r="L303" s="131">
        <v>0</v>
      </c>
      <c r="M303" s="129">
        <f t="shared" si="45"/>
        <v>0</v>
      </c>
      <c r="N303" s="140"/>
    </row>
    <row r="304" spans="1:14" customFormat="1" ht="25.5" customHeight="1" x14ac:dyDescent="0.25">
      <c r="A304" s="141">
        <v>593</v>
      </c>
      <c r="B304" s="137" t="s">
        <v>638</v>
      </c>
      <c r="C304" s="131">
        <v>0</v>
      </c>
      <c r="D304" s="131">
        <v>0</v>
      </c>
      <c r="E304" s="131">
        <v>0</v>
      </c>
      <c r="F304" s="131">
        <v>0</v>
      </c>
      <c r="G304" s="131">
        <v>0</v>
      </c>
      <c r="H304" s="131">
        <v>0</v>
      </c>
      <c r="I304" s="131">
        <v>0</v>
      </c>
      <c r="J304" s="131">
        <v>0</v>
      </c>
      <c r="K304" s="131">
        <v>0</v>
      </c>
      <c r="L304" s="131">
        <v>0</v>
      </c>
      <c r="M304" s="129">
        <f t="shared" si="45"/>
        <v>0</v>
      </c>
      <c r="N304" s="140"/>
    </row>
    <row r="305" spans="1:14" customFormat="1" ht="25.5" customHeight="1" x14ac:dyDescent="0.25">
      <c r="A305" s="141">
        <v>594</v>
      </c>
      <c r="B305" s="137" t="s">
        <v>2</v>
      </c>
      <c r="C305" s="131">
        <v>0</v>
      </c>
      <c r="D305" s="131">
        <v>0</v>
      </c>
      <c r="E305" s="131">
        <v>0</v>
      </c>
      <c r="F305" s="131">
        <v>0</v>
      </c>
      <c r="G305" s="131">
        <v>0</v>
      </c>
      <c r="H305" s="131">
        <v>0</v>
      </c>
      <c r="I305" s="131">
        <v>0</v>
      </c>
      <c r="J305" s="131">
        <v>0</v>
      </c>
      <c r="K305" s="131">
        <v>0</v>
      </c>
      <c r="L305" s="131">
        <v>0</v>
      </c>
      <c r="M305" s="129">
        <f t="shared" si="45"/>
        <v>0</v>
      </c>
      <c r="N305" s="140"/>
    </row>
    <row r="306" spans="1:14" customFormat="1" ht="25.5" customHeight="1" x14ac:dyDescent="0.25">
      <c r="A306" s="141">
        <v>595</v>
      </c>
      <c r="B306" s="137" t="s">
        <v>639</v>
      </c>
      <c r="C306" s="131">
        <v>0</v>
      </c>
      <c r="D306" s="131">
        <v>0</v>
      </c>
      <c r="E306" s="131">
        <v>0</v>
      </c>
      <c r="F306" s="131">
        <v>0</v>
      </c>
      <c r="G306" s="131">
        <v>0</v>
      </c>
      <c r="H306" s="131">
        <v>0</v>
      </c>
      <c r="I306" s="131">
        <v>0</v>
      </c>
      <c r="J306" s="131">
        <v>0</v>
      </c>
      <c r="K306" s="131">
        <v>0</v>
      </c>
      <c r="L306" s="131">
        <v>0</v>
      </c>
      <c r="M306" s="129">
        <f t="shared" si="45"/>
        <v>0</v>
      </c>
      <c r="N306" s="140"/>
    </row>
    <row r="307" spans="1:14" customFormat="1" ht="25.5" customHeight="1" x14ac:dyDescent="0.25">
      <c r="A307" s="141">
        <v>596</v>
      </c>
      <c r="B307" s="137" t="s">
        <v>640</v>
      </c>
      <c r="C307" s="131">
        <v>0</v>
      </c>
      <c r="D307" s="131">
        <v>0</v>
      </c>
      <c r="E307" s="131">
        <v>0</v>
      </c>
      <c r="F307" s="131">
        <v>0</v>
      </c>
      <c r="G307" s="131">
        <v>0</v>
      </c>
      <c r="H307" s="131">
        <v>0</v>
      </c>
      <c r="I307" s="131">
        <v>0</v>
      </c>
      <c r="J307" s="131">
        <v>0</v>
      </c>
      <c r="K307" s="131">
        <v>0</v>
      </c>
      <c r="L307" s="131">
        <v>0</v>
      </c>
      <c r="M307" s="129">
        <f t="shared" si="45"/>
        <v>0</v>
      </c>
      <c r="N307" s="140"/>
    </row>
    <row r="308" spans="1:14" customFormat="1" ht="25.5" customHeight="1" x14ac:dyDescent="0.25">
      <c r="A308" s="141">
        <v>597</v>
      </c>
      <c r="B308" s="137" t="s">
        <v>641</v>
      </c>
      <c r="C308" s="131">
        <v>0</v>
      </c>
      <c r="D308" s="131">
        <v>0</v>
      </c>
      <c r="E308" s="131">
        <v>0</v>
      </c>
      <c r="F308" s="131">
        <v>0</v>
      </c>
      <c r="G308" s="131">
        <v>0</v>
      </c>
      <c r="H308" s="131">
        <v>0</v>
      </c>
      <c r="I308" s="131">
        <v>0</v>
      </c>
      <c r="J308" s="131">
        <v>0</v>
      </c>
      <c r="K308" s="131">
        <v>0</v>
      </c>
      <c r="L308" s="131">
        <v>0</v>
      </c>
      <c r="M308" s="129">
        <f t="shared" si="45"/>
        <v>0</v>
      </c>
      <c r="N308" s="140"/>
    </row>
    <row r="309" spans="1:14" customFormat="1" ht="25.5" customHeight="1" x14ac:dyDescent="0.25">
      <c r="A309" s="141">
        <v>598</v>
      </c>
      <c r="B309" s="137" t="s">
        <v>642</v>
      </c>
      <c r="C309" s="131">
        <v>0</v>
      </c>
      <c r="D309" s="131">
        <v>0</v>
      </c>
      <c r="E309" s="131">
        <v>0</v>
      </c>
      <c r="F309" s="131">
        <v>0</v>
      </c>
      <c r="G309" s="131">
        <v>0</v>
      </c>
      <c r="H309" s="131">
        <v>0</v>
      </c>
      <c r="I309" s="131">
        <v>0</v>
      </c>
      <c r="J309" s="131">
        <v>0</v>
      </c>
      <c r="K309" s="131">
        <v>0</v>
      </c>
      <c r="L309" s="131">
        <v>0</v>
      </c>
      <c r="M309" s="129">
        <f t="shared" si="45"/>
        <v>0</v>
      </c>
      <c r="N309" s="140"/>
    </row>
    <row r="310" spans="1:14" customFormat="1" ht="25.5" customHeight="1" x14ac:dyDescent="0.25">
      <c r="A310" s="141">
        <v>599</v>
      </c>
      <c r="B310" s="137" t="s">
        <v>643</v>
      </c>
      <c r="C310" s="131">
        <v>0</v>
      </c>
      <c r="D310" s="131">
        <v>0</v>
      </c>
      <c r="E310" s="131">
        <v>0</v>
      </c>
      <c r="F310" s="131">
        <v>0</v>
      </c>
      <c r="G310" s="131">
        <v>0</v>
      </c>
      <c r="H310" s="131">
        <v>0</v>
      </c>
      <c r="I310" s="131">
        <v>0</v>
      </c>
      <c r="J310" s="131">
        <v>0</v>
      </c>
      <c r="K310" s="131">
        <v>0</v>
      </c>
      <c r="L310" s="131">
        <v>0</v>
      </c>
      <c r="M310" s="129">
        <f t="shared" si="45"/>
        <v>0</v>
      </c>
      <c r="N310" s="140"/>
    </row>
    <row r="311" spans="1:14" s="69" customFormat="1" ht="25.5" customHeight="1" x14ac:dyDescent="0.25">
      <c r="A311" s="370">
        <v>6000</v>
      </c>
      <c r="B311" s="371" t="s">
        <v>94</v>
      </c>
      <c r="C311" s="369">
        <f t="shared" ref="C311:N311" si="53">C312+C321+C330</f>
        <v>4668966</v>
      </c>
      <c r="D311" s="369">
        <f>D312+D321+D330</f>
        <v>0</v>
      </c>
      <c r="E311" s="369">
        <f t="shared" si="53"/>
        <v>7810165</v>
      </c>
      <c r="F311" s="369">
        <f t="shared" si="53"/>
        <v>0</v>
      </c>
      <c r="G311" s="369">
        <f t="shared" si="53"/>
        <v>0</v>
      </c>
      <c r="H311" s="369">
        <f t="shared" si="53"/>
        <v>0</v>
      </c>
      <c r="I311" s="369">
        <f t="shared" si="53"/>
        <v>0</v>
      </c>
      <c r="J311" s="369">
        <f t="shared" si="53"/>
        <v>0</v>
      </c>
      <c r="K311" s="369">
        <f t="shared" si="53"/>
        <v>0</v>
      </c>
      <c r="L311" s="369">
        <f t="shared" si="53"/>
        <v>0</v>
      </c>
      <c r="M311" s="369">
        <f t="shared" si="45"/>
        <v>12479131</v>
      </c>
      <c r="N311" s="147">
        <f t="shared" si="53"/>
        <v>0</v>
      </c>
    </row>
    <row r="312" spans="1:14" customFormat="1" ht="25.5" customHeight="1" x14ac:dyDescent="0.25">
      <c r="A312" s="134">
        <v>6100</v>
      </c>
      <c r="B312" s="135" t="s">
        <v>644</v>
      </c>
      <c r="C312" s="128">
        <f>SUM(C313:C320)</f>
        <v>4668966</v>
      </c>
      <c r="D312" s="128">
        <f>SUM(D313:D320)</f>
        <v>0</v>
      </c>
      <c r="E312" s="128">
        <f t="shared" ref="E312:N312" si="54">SUM(E313:E320)</f>
        <v>7810165</v>
      </c>
      <c r="F312" s="128">
        <f t="shared" si="54"/>
        <v>0</v>
      </c>
      <c r="G312" s="128">
        <f t="shared" si="54"/>
        <v>0</v>
      </c>
      <c r="H312" s="128">
        <f t="shared" si="54"/>
        <v>0</v>
      </c>
      <c r="I312" s="128">
        <f t="shared" si="54"/>
        <v>0</v>
      </c>
      <c r="J312" s="128">
        <f t="shared" si="54"/>
        <v>0</v>
      </c>
      <c r="K312" s="128">
        <f t="shared" si="54"/>
        <v>0</v>
      </c>
      <c r="L312" s="128">
        <f t="shared" si="54"/>
        <v>0</v>
      </c>
      <c r="M312" s="128">
        <f t="shared" si="45"/>
        <v>12479131</v>
      </c>
      <c r="N312" s="144">
        <f t="shared" si="54"/>
        <v>0</v>
      </c>
    </row>
    <row r="313" spans="1:14" customFormat="1" ht="25.5" customHeight="1" x14ac:dyDescent="0.25">
      <c r="A313" s="141">
        <v>611</v>
      </c>
      <c r="B313" s="137" t="s">
        <v>645</v>
      </c>
      <c r="C313" s="131">
        <v>0</v>
      </c>
      <c r="D313" s="131">
        <v>0</v>
      </c>
      <c r="E313" s="131">
        <v>0</v>
      </c>
      <c r="F313" s="131">
        <v>0</v>
      </c>
      <c r="G313" s="131">
        <v>0</v>
      </c>
      <c r="H313" s="131">
        <v>0</v>
      </c>
      <c r="I313" s="131">
        <v>0</v>
      </c>
      <c r="J313" s="131">
        <v>0</v>
      </c>
      <c r="K313" s="131">
        <v>0</v>
      </c>
      <c r="L313" s="131">
        <v>0</v>
      </c>
      <c r="M313" s="129">
        <f t="shared" si="45"/>
        <v>0</v>
      </c>
      <c r="N313" s="140"/>
    </row>
    <row r="314" spans="1:14" customFormat="1" ht="25.5" customHeight="1" x14ac:dyDescent="0.25">
      <c r="A314" s="141">
        <v>612</v>
      </c>
      <c r="B314" s="137" t="s">
        <v>646</v>
      </c>
      <c r="C314" s="131">
        <v>0</v>
      </c>
      <c r="D314" s="131">
        <v>0</v>
      </c>
      <c r="E314" s="131">
        <v>0</v>
      </c>
      <c r="F314" s="131">
        <v>0</v>
      </c>
      <c r="G314" s="131">
        <v>0</v>
      </c>
      <c r="H314" s="131">
        <v>0</v>
      </c>
      <c r="I314" s="131">
        <v>0</v>
      </c>
      <c r="J314" s="131">
        <v>0</v>
      </c>
      <c r="K314" s="131">
        <v>0</v>
      </c>
      <c r="L314" s="131">
        <v>0</v>
      </c>
      <c r="M314" s="129">
        <f>SUM(C314:L314)</f>
        <v>0</v>
      </c>
      <c r="N314" s="140"/>
    </row>
    <row r="315" spans="1:14" customFormat="1" ht="31.5" customHeight="1" x14ac:dyDescent="0.25">
      <c r="A315" s="141">
        <v>613</v>
      </c>
      <c r="B315" s="137" t="s">
        <v>647</v>
      </c>
      <c r="C315" s="131">
        <v>0</v>
      </c>
      <c r="D315" s="131">
        <v>0</v>
      </c>
      <c r="E315" s="131">
        <v>0</v>
      </c>
      <c r="F315" s="131">
        <v>0</v>
      </c>
      <c r="G315" s="131">
        <v>0</v>
      </c>
      <c r="H315" s="131">
        <v>0</v>
      </c>
      <c r="I315" s="131">
        <v>0</v>
      </c>
      <c r="J315" s="131">
        <v>0</v>
      </c>
      <c r="K315" s="131">
        <v>0</v>
      </c>
      <c r="L315" s="131">
        <v>0</v>
      </c>
      <c r="M315" s="129">
        <f t="shared" si="45"/>
        <v>0</v>
      </c>
      <c r="N315" s="140"/>
    </row>
    <row r="316" spans="1:14" customFormat="1" ht="25.5" customHeight="1" x14ac:dyDescent="0.25">
      <c r="A316" s="141">
        <v>614</v>
      </c>
      <c r="B316" s="137" t="s">
        <v>648</v>
      </c>
      <c r="C316" s="131">
        <f>12479131-7810165</f>
        <v>4668966</v>
      </c>
      <c r="D316" s="131">
        <v>0</v>
      </c>
      <c r="E316" s="131">
        <v>7810165</v>
      </c>
      <c r="F316" s="131">
        <v>0</v>
      </c>
      <c r="G316" s="131">
        <v>0</v>
      </c>
      <c r="H316" s="131">
        <v>0</v>
      </c>
      <c r="I316" s="131">
        <v>0</v>
      </c>
      <c r="J316" s="131">
        <v>0</v>
      </c>
      <c r="K316" s="131">
        <v>0</v>
      </c>
      <c r="L316" s="131">
        <v>0</v>
      </c>
      <c r="M316" s="129">
        <f>SUM(C316:L316)</f>
        <v>12479131</v>
      </c>
      <c r="N316" s="140"/>
    </row>
    <row r="317" spans="1:14" customFormat="1" ht="25.5" customHeight="1" x14ac:dyDescent="0.25">
      <c r="A317" s="141">
        <v>615</v>
      </c>
      <c r="B317" s="137" t="s">
        <v>649</v>
      </c>
      <c r="C317" s="131">
        <v>0</v>
      </c>
      <c r="D317" s="131">
        <v>0</v>
      </c>
      <c r="E317" s="131">
        <v>0</v>
      </c>
      <c r="F317" s="131">
        <v>0</v>
      </c>
      <c r="G317" s="131">
        <v>0</v>
      </c>
      <c r="H317" s="131">
        <v>0</v>
      </c>
      <c r="I317" s="131">
        <v>0</v>
      </c>
      <c r="J317" s="131">
        <v>0</v>
      </c>
      <c r="K317" s="131">
        <v>0</v>
      </c>
      <c r="L317" s="131">
        <v>0</v>
      </c>
      <c r="M317" s="129">
        <f t="shared" si="45"/>
        <v>0</v>
      </c>
      <c r="N317" s="140"/>
    </row>
    <row r="318" spans="1:14" customFormat="1" ht="25.5" customHeight="1" x14ac:dyDescent="0.25">
      <c r="A318" s="141">
        <v>616</v>
      </c>
      <c r="B318" s="137" t="s">
        <v>650</v>
      </c>
      <c r="C318" s="131">
        <v>0</v>
      </c>
      <c r="D318" s="131">
        <v>0</v>
      </c>
      <c r="E318" s="131">
        <v>0</v>
      </c>
      <c r="F318" s="131">
        <v>0</v>
      </c>
      <c r="G318" s="131">
        <v>0</v>
      </c>
      <c r="H318" s="131">
        <v>0</v>
      </c>
      <c r="I318" s="131">
        <v>0</v>
      </c>
      <c r="J318" s="131">
        <v>0</v>
      </c>
      <c r="K318" s="131">
        <v>0</v>
      </c>
      <c r="L318" s="131">
        <v>0</v>
      </c>
      <c r="M318" s="129">
        <f t="shared" si="45"/>
        <v>0</v>
      </c>
      <c r="N318" s="140"/>
    </row>
    <row r="319" spans="1:14" customFormat="1" ht="25.5" customHeight="1" x14ac:dyDescent="0.25">
      <c r="A319" s="141">
        <v>617</v>
      </c>
      <c r="B319" s="137" t="s">
        <v>651</v>
      </c>
      <c r="C319" s="131">
        <v>0</v>
      </c>
      <c r="D319" s="131">
        <v>0</v>
      </c>
      <c r="E319" s="131">
        <v>0</v>
      </c>
      <c r="F319" s="131">
        <v>0</v>
      </c>
      <c r="G319" s="131">
        <v>0</v>
      </c>
      <c r="H319" s="131">
        <v>0</v>
      </c>
      <c r="I319" s="131">
        <v>0</v>
      </c>
      <c r="J319" s="131">
        <v>0</v>
      </c>
      <c r="K319" s="131">
        <v>0</v>
      </c>
      <c r="L319" s="131">
        <v>0</v>
      </c>
      <c r="M319" s="129">
        <f t="shared" si="45"/>
        <v>0</v>
      </c>
      <c r="N319" s="140"/>
    </row>
    <row r="320" spans="1:14" customFormat="1" ht="36.75" customHeight="1" x14ac:dyDescent="0.25">
      <c r="A320" s="141">
        <v>619</v>
      </c>
      <c r="B320" s="137" t="s">
        <v>652</v>
      </c>
      <c r="C320" s="131">
        <v>0</v>
      </c>
      <c r="D320" s="131">
        <v>0</v>
      </c>
      <c r="E320" s="131">
        <v>0</v>
      </c>
      <c r="F320" s="131">
        <v>0</v>
      </c>
      <c r="G320" s="131">
        <v>0</v>
      </c>
      <c r="H320" s="131">
        <v>0</v>
      </c>
      <c r="I320" s="131">
        <v>0</v>
      </c>
      <c r="J320" s="131">
        <v>0</v>
      </c>
      <c r="K320" s="131">
        <v>0</v>
      </c>
      <c r="L320" s="131">
        <v>0</v>
      </c>
      <c r="M320" s="129">
        <f t="shared" si="45"/>
        <v>0</v>
      </c>
      <c r="N320" s="140"/>
    </row>
    <row r="321" spans="1:14" customFormat="1" ht="25.5" customHeight="1" x14ac:dyDescent="0.25">
      <c r="A321" s="134">
        <v>6200</v>
      </c>
      <c r="B321" s="135" t="s">
        <v>653</v>
      </c>
      <c r="C321" s="128">
        <f t="shared" ref="C321:N321" si="55">SUM(C322:C329)</f>
        <v>0</v>
      </c>
      <c r="D321" s="128">
        <f>SUM(D322:D329)</f>
        <v>0</v>
      </c>
      <c r="E321" s="128">
        <f t="shared" si="55"/>
        <v>0</v>
      </c>
      <c r="F321" s="128">
        <f t="shared" si="55"/>
        <v>0</v>
      </c>
      <c r="G321" s="128">
        <f t="shared" si="55"/>
        <v>0</v>
      </c>
      <c r="H321" s="128">
        <f t="shared" si="55"/>
        <v>0</v>
      </c>
      <c r="I321" s="128">
        <f t="shared" si="55"/>
        <v>0</v>
      </c>
      <c r="J321" s="128">
        <f t="shared" si="55"/>
        <v>0</v>
      </c>
      <c r="K321" s="128">
        <f t="shared" si="55"/>
        <v>0</v>
      </c>
      <c r="L321" s="128">
        <f t="shared" si="55"/>
        <v>0</v>
      </c>
      <c r="M321" s="128">
        <f t="shared" si="45"/>
        <v>0</v>
      </c>
      <c r="N321" s="144">
        <f t="shared" si="55"/>
        <v>0</v>
      </c>
    </row>
    <row r="322" spans="1:14" customFormat="1" ht="25.5" customHeight="1" x14ac:dyDescent="0.25">
      <c r="A322" s="141">
        <v>621</v>
      </c>
      <c r="B322" s="137" t="s">
        <v>645</v>
      </c>
      <c r="C322" s="131">
        <v>0</v>
      </c>
      <c r="D322" s="131">
        <v>0</v>
      </c>
      <c r="E322" s="131">
        <v>0</v>
      </c>
      <c r="F322" s="131">
        <v>0</v>
      </c>
      <c r="G322" s="131">
        <v>0</v>
      </c>
      <c r="H322" s="131">
        <v>0</v>
      </c>
      <c r="I322" s="131">
        <v>0</v>
      </c>
      <c r="J322" s="131">
        <v>0</v>
      </c>
      <c r="K322" s="131">
        <v>0</v>
      </c>
      <c r="L322" s="131">
        <v>0</v>
      </c>
      <c r="M322" s="129">
        <f t="shared" si="45"/>
        <v>0</v>
      </c>
      <c r="N322" s="140"/>
    </row>
    <row r="323" spans="1:14" customFormat="1" ht="25.5" customHeight="1" x14ac:dyDescent="0.25">
      <c r="A323" s="141">
        <v>622</v>
      </c>
      <c r="B323" s="137" t="s">
        <v>654</v>
      </c>
      <c r="C323" s="131">
        <v>0</v>
      </c>
      <c r="D323" s="131">
        <v>0</v>
      </c>
      <c r="E323" s="131">
        <v>0</v>
      </c>
      <c r="F323" s="131">
        <v>0</v>
      </c>
      <c r="G323" s="131">
        <v>0</v>
      </c>
      <c r="H323" s="131">
        <v>0</v>
      </c>
      <c r="I323" s="131">
        <v>0</v>
      </c>
      <c r="J323" s="131">
        <v>0</v>
      </c>
      <c r="K323" s="131">
        <v>0</v>
      </c>
      <c r="L323" s="131">
        <v>0</v>
      </c>
      <c r="M323" s="129">
        <f t="shared" si="45"/>
        <v>0</v>
      </c>
      <c r="N323" s="140"/>
    </row>
    <row r="324" spans="1:14" customFormat="1" ht="25.5" x14ac:dyDescent="0.25">
      <c r="A324" s="141">
        <v>623</v>
      </c>
      <c r="B324" s="137" t="s">
        <v>655</v>
      </c>
      <c r="C324" s="131">
        <v>0</v>
      </c>
      <c r="D324" s="131">
        <v>0</v>
      </c>
      <c r="E324" s="131">
        <v>0</v>
      </c>
      <c r="F324" s="131">
        <v>0</v>
      </c>
      <c r="G324" s="131">
        <v>0</v>
      </c>
      <c r="H324" s="131">
        <v>0</v>
      </c>
      <c r="I324" s="131">
        <v>0</v>
      </c>
      <c r="J324" s="131">
        <v>0</v>
      </c>
      <c r="K324" s="131">
        <v>0</v>
      </c>
      <c r="L324" s="131">
        <v>0</v>
      </c>
      <c r="M324" s="129">
        <f t="shared" si="45"/>
        <v>0</v>
      </c>
      <c r="N324" s="140"/>
    </row>
    <row r="325" spans="1:14" customFormat="1" ht="25.5" customHeight="1" x14ac:dyDescent="0.25">
      <c r="A325" s="141">
        <v>624</v>
      </c>
      <c r="B325" s="137" t="s">
        <v>648</v>
      </c>
      <c r="C325" s="131">
        <v>0</v>
      </c>
      <c r="D325" s="131">
        <v>0</v>
      </c>
      <c r="E325" s="131">
        <v>0</v>
      </c>
      <c r="F325" s="131">
        <v>0</v>
      </c>
      <c r="G325" s="131">
        <v>0</v>
      </c>
      <c r="H325" s="131">
        <v>0</v>
      </c>
      <c r="I325" s="131">
        <v>0</v>
      </c>
      <c r="J325" s="131">
        <v>0</v>
      </c>
      <c r="K325" s="131">
        <v>0</v>
      </c>
      <c r="L325" s="131">
        <v>0</v>
      </c>
      <c r="M325" s="129">
        <f t="shared" si="45"/>
        <v>0</v>
      </c>
      <c r="N325" s="140"/>
    </row>
    <row r="326" spans="1:14" customFormat="1" ht="25.5" customHeight="1" x14ac:dyDescent="0.25">
      <c r="A326" s="141">
        <v>625</v>
      </c>
      <c r="B326" s="137" t="s">
        <v>649</v>
      </c>
      <c r="C326" s="131">
        <v>0</v>
      </c>
      <c r="D326" s="131">
        <v>0</v>
      </c>
      <c r="E326" s="131">
        <v>0</v>
      </c>
      <c r="F326" s="131">
        <v>0</v>
      </c>
      <c r="G326" s="131">
        <v>0</v>
      </c>
      <c r="H326" s="131">
        <v>0</v>
      </c>
      <c r="I326" s="131">
        <v>0</v>
      </c>
      <c r="J326" s="131">
        <v>0</v>
      </c>
      <c r="K326" s="131">
        <v>0</v>
      </c>
      <c r="L326" s="131">
        <v>0</v>
      </c>
      <c r="M326" s="129">
        <f t="shared" si="45"/>
        <v>0</v>
      </c>
      <c r="N326" s="140"/>
    </row>
    <row r="327" spans="1:14" customFormat="1" ht="25.5" customHeight="1" x14ac:dyDescent="0.25">
      <c r="A327" s="141">
        <v>626</v>
      </c>
      <c r="B327" s="137" t="s">
        <v>650</v>
      </c>
      <c r="C327" s="131">
        <v>0</v>
      </c>
      <c r="D327" s="131">
        <v>0</v>
      </c>
      <c r="E327" s="131">
        <v>0</v>
      </c>
      <c r="F327" s="131">
        <v>0</v>
      </c>
      <c r="G327" s="131">
        <v>0</v>
      </c>
      <c r="H327" s="131">
        <v>0</v>
      </c>
      <c r="I327" s="131">
        <v>0</v>
      </c>
      <c r="J327" s="131">
        <v>0</v>
      </c>
      <c r="K327" s="131">
        <v>0</v>
      </c>
      <c r="L327" s="131">
        <v>0</v>
      </c>
      <c r="M327" s="129">
        <f t="shared" ref="M327:M390" si="56">SUM(C327:L327)</f>
        <v>0</v>
      </c>
      <c r="N327" s="140"/>
    </row>
    <row r="328" spans="1:14" customFormat="1" ht="25.5" customHeight="1" x14ac:dyDescent="0.25">
      <c r="A328" s="141">
        <v>627</v>
      </c>
      <c r="B328" s="137" t="s">
        <v>651</v>
      </c>
      <c r="C328" s="131">
        <v>0</v>
      </c>
      <c r="D328" s="131">
        <v>0</v>
      </c>
      <c r="E328" s="131">
        <v>0</v>
      </c>
      <c r="F328" s="131">
        <v>0</v>
      </c>
      <c r="G328" s="131">
        <v>0</v>
      </c>
      <c r="H328" s="131">
        <v>0</v>
      </c>
      <c r="I328" s="131">
        <v>0</v>
      </c>
      <c r="J328" s="131">
        <v>0</v>
      </c>
      <c r="K328" s="131">
        <v>0</v>
      </c>
      <c r="L328" s="131">
        <v>0</v>
      </c>
      <c r="M328" s="129">
        <f t="shared" si="56"/>
        <v>0</v>
      </c>
      <c r="N328" s="140"/>
    </row>
    <row r="329" spans="1:14" customFormat="1" ht="25.5" x14ac:dyDescent="0.25">
      <c r="A329" s="141">
        <v>629</v>
      </c>
      <c r="B329" s="137" t="s">
        <v>656</v>
      </c>
      <c r="C329" s="131">
        <v>0</v>
      </c>
      <c r="D329" s="131">
        <v>0</v>
      </c>
      <c r="E329" s="131">
        <v>0</v>
      </c>
      <c r="F329" s="131">
        <v>0</v>
      </c>
      <c r="G329" s="131">
        <v>0</v>
      </c>
      <c r="H329" s="131">
        <v>0</v>
      </c>
      <c r="I329" s="131">
        <v>0</v>
      </c>
      <c r="J329" s="131">
        <v>0</v>
      </c>
      <c r="K329" s="131">
        <v>0</v>
      </c>
      <c r="L329" s="131">
        <v>0</v>
      </c>
      <c r="M329" s="129">
        <f t="shared" si="56"/>
        <v>0</v>
      </c>
      <c r="N329" s="140"/>
    </row>
    <row r="330" spans="1:14" customFormat="1" ht="25.5" customHeight="1" x14ac:dyDescent="0.25">
      <c r="A330" s="134">
        <v>6300</v>
      </c>
      <c r="B330" s="135" t="s">
        <v>657</v>
      </c>
      <c r="C330" s="128">
        <f t="shared" ref="C330:N330" si="57">SUM(C331:C332)</f>
        <v>0</v>
      </c>
      <c r="D330" s="128">
        <f>SUM(D331:D332)</f>
        <v>0</v>
      </c>
      <c r="E330" s="128">
        <f t="shared" si="57"/>
        <v>0</v>
      </c>
      <c r="F330" s="128">
        <f t="shared" si="57"/>
        <v>0</v>
      </c>
      <c r="G330" s="128">
        <f t="shared" si="57"/>
        <v>0</v>
      </c>
      <c r="H330" s="128">
        <f t="shared" si="57"/>
        <v>0</v>
      </c>
      <c r="I330" s="128">
        <f t="shared" si="57"/>
        <v>0</v>
      </c>
      <c r="J330" s="128">
        <f t="shared" si="57"/>
        <v>0</v>
      </c>
      <c r="K330" s="128">
        <f t="shared" si="57"/>
        <v>0</v>
      </c>
      <c r="L330" s="128">
        <f t="shared" si="57"/>
        <v>0</v>
      </c>
      <c r="M330" s="128">
        <f t="shared" si="56"/>
        <v>0</v>
      </c>
      <c r="N330" s="144">
        <f t="shared" si="57"/>
        <v>0</v>
      </c>
    </row>
    <row r="331" spans="1:14" customFormat="1" ht="35.25" customHeight="1" x14ac:dyDescent="0.25">
      <c r="A331" s="141">
        <v>631</v>
      </c>
      <c r="B331" s="137" t="s">
        <v>658</v>
      </c>
      <c r="C331" s="131">
        <v>0</v>
      </c>
      <c r="D331" s="131">
        <v>0</v>
      </c>
      <c r="E331" s="131">
        <v>0</v>
      </c>
      <c r="F331" s="131">
        <v>0</v>
      </c>
      <c r="G331" s="131">
        <v>0</v>
      </c>
      <c r="H331" s="131">
        <v>0</v>
      </c>
      <c r="I331" s="131">
        <v>0</v>
      </c>
      <c r="J331" s="131">
        <v>0</v>
      </c>
      <c r="K331" s="131">
        <v>0</v>
      </c>
      <c r="L331" s="131">
        <v>0</v>
      </c>
      <c r="M331" s="129">
        <f t="shared" si="56"/>
        <v>0</v>
      </c>
      <c r="N331" s="140"/>
    </row>
    <row r="332" spans="1:14" customFormat="1" ht="33" customHeight="1" x14ac:dyDescent="0.25">
      <c r="A332" s="141">
        <v>632</v>
      </c>
      <c r="B332" s="137" t="s">
        <v>659</v>
      </c>
      <c r="C332" s="131">
        <v>0</v>
      </c>
      <c r="D332" s="131">
        <v>0</v>
      </c>
      <c r="E332" s="131">
        <v>0</v>
      </c>
      <c r="F332" s="131">
        <v>0</v>
      </c>
      <c r="G332" s="131">
        <v>0</v>
      </c>
      <c r="H332" s="131">
        <v>0</v>
      </c>
      <c r="I332" s="131">
        <v>0</v>
      </c>
      <c r="J332" s="131">
        <v>0</v>
      </c>
      <c r="K332" s="131">
        <v>0</v>
      </c>
      <c r="L332" s="131">
        <v>0</v>
      </c>
      <c r="M332" s="129">
        <f t="shared" si="56"/>
        <v>0</v>
      </c>
      <c r="N332" s="140"/>
    </row>
    <row r="333" spans="1:14" s="69" customFormat="1" ht="25.5" customHeight="1" x14ac:dyDescent="0.25">
      <c r="A333" s="370">
        <v>7000</v>
      </c>
      <c r="B333" s="371" t="s">
        <v>98</v>
      </c>
      <c r="C333" s="369">
        <f t="shared" ref="C333:N333" si="58">C334+C337+C347+C354+C364+C374+C377</f>
        <v>0</v>
      </c>
      <c r="D333" s="369">
        <f>D334+D337+D347+D354+D364+D374+D377</f>
        <v>0</v>
      </c>
      <c r="E333" s="369">
        <f t="shared" si="58"/>
        <v>0</v>
      </c>
      <c r="F333" s="369">
        <f t="shared" si="58"/>
        <v>0</v>
      </c>
      <c r="G333" s="369">
        <f t="shared" si="58"/>
        <v>0</v>
      </c>
      <c r="H333" s="369">
        <f t="shared" si="58"/>
        <v>0</v>
      </c>
      <c r="I333" s="369">
        <f t="shared" si="58"/>
        <v>0</v>
      </c>
      <c r="J333" s="369">
        <f t="shared" si="58"/>
        <v>0</v>
      </c>
      <c r="K333" s="369">
        <f>K334+K337+K347+K354+K364+K374+K377</f>
        <v>0</v>
      </c>
      <c r="L333" s="369">
        <f>L334+L337+L347+L354+L364+L374+L377</f>
        <v>0</v>
      </c>
      <c r="M333" s="369">
        <f t="shared" si="56"/>
        <v>0</v>
      </c>
      <c r="N333" s="147">
        <f t="shared" si="58"/>
        <v>0</v>
      </c>
    </row>
    <row r="334" spans="1:14" customFormat="1" ht="30" x14ac:dyDescent="0.25">
      <c r="A334" s="152">
        <v>7100</v>
      </c>
      <c r="B334" s="135" t="s">
        <v>660</v>
      </c>
      <c r="C334" s="128">
        <f>SUM(C335:C336)</f>
        <v>0</v>
      </c>
      <c r="D334" s="128">
        <f>SUM(D335:D336)</f>
        <v>0</v>
      </c>
      <c r="E334" s="128">
        <f t="shared" ref="E334:N334" si="59">SUM(E335:E336)</f>
        <v>0</v>
      </c>
      <c r="F334" s="128">
        <f t="shared" si="59"/>
        <v>0</v>
      </c>
      <c r="G334" s="128">
        <f t="shared" si="59"/>
        <v>0</v>
      </c>
      <c r="H334" s="128">
        <f t="shared" si="59"/>
        <v>0</v>
      </c>
      <c r="I334" s="128">
        <f t="shared" si="59"/>
        <v>0</v>
      </c>
      <c r="J334" s="128">
        <f t="shared" si="59"/>
        <v>0</v>
      </c>
      <c r="K334" s="128">
        <f t="shared" si="59"/>
        <v>0</v>
      </c>
      <c r="L334" s="128">
        <f t="shared" si="59"/>
        <v>0</v>
      </c>
      <c r="M334" s="128">
        <f t="shared" si="56"/>
        <v>0</v>
      </c>
      <c r="N334" s="144">
        <f t="shared" si="59"/>
        <v>0</v>
      </c>
    </row>
    <row r="335" spans="1:14" customFormat="1" ht="43.5" customHeight="1" x14ac:dyDescent="0.25">
      <c r="A335" s="141">
        <v>711</v>
      </c>
      <c r="B335" s="137" t="s">
        <v>661</v>
      </c>
      <c r="C335" s="131">
        <v>0</v>
      </c>
      <c r="D335" s="131">
        <v>0</v>
      </c>
      <c r="E335" s="131">
        <v>0</v>
      </c>
      <c r="F335" s="131">
        <v>0</v>
      </c>
      <c r="G335" s="131">
        <v>0</v>
      </c>
      <c r="H335" s="131">
        <v>0</v>
      </c>
      <c r="I335" s="131">
        <v>0</v>
      </c>
      <c r="J335" s="131">
        <v>0</v>
      </c>
      <c r="K335" s="131">
        <v>0</v>
      </c>
      <c r="L335" s="131">
        <v>0</v>
      </c>
      <c r="M335" s="129">
        <f t="shared" si="56"/>
        <v>0</v>
      </c>
      <c r="N335" s="140"/>
    </row>
    <row r="336" spans="1:14" customFormat="1" ht="35.25" customHeight="1" x14ac:dyDescent="0.25">
      <c r="A336" s="141">
        <v>712</v>
      </c>
      <c r="B336" s="137" t="s">
        <v>662</v>
      </c>
      <c r="C336" s="131">
        <v>0</v>
      </c>
      <c r="D336" s="131">
        <v>0</v>
      </c>
      <c r="E336" s="131">
        <v>0</v>
      </c>
      <c r="F336" s="131">
        <v>0</v>
      </c>
      <c r="G336" s="131">
        <v>0</v>
      </c>
      <c r="H336" s="131">
        <v>0</v>
      </c>
      <c r="I336" s="131">
        <v>0</v>
      </c>
      <c r="J336" s="131">
        <v>0</v>
      </c>
      <c r="K336" s="131">
        <v>0</v>
      </c>
      <c r="L336" s="131">
        <v>0</v>
      </c>
      <c r="M336" s="129">
        <f t="shared" si="56"/>
        <v>0</v>
      </c>
      <c r="N336" s="140"/>
    </row>
    <row r="337" spans="1:14" customFormat="1" ht="25.5" customHeight="1" x14ac:dyDescent="0.25">
      <c r="A337" s="134">
        <v>7200</v>
      </c>
      <c r="B337" s="135" t="s">
        <v>663</v>
      </c>
      <c r="C337" s="128">
        <f t="shared" ref="C337:N337" si="60">SUM(C338:C346)</f>
        <v>0</v>
      </c>
      <c r="D337" s="128">
        <f>SUM(D338:D346)</f>
        <v>0</v>
      </c>
      <c r="E337" s="128">
        <f t="shared" si="60"/>
        <v>0</v>
      </c>
      <c r="F337" s="128">
        <f t="shared" si="60"/>
        <v>0</v>
      </c>
      <c r="G337" s="128">
        <f t="shared" si="60"/>
        <v>0</v>
      </c>
      <c r="H337" s="128">
        <f t="shared" si="60"/>
        <v>0</v>
      </c>
      <c r="I337" s="128">
        <f t="shared" si="60"/>
        <v>0</v>
      </c>
      <c r="J337" s="128">
        <f t="shared" si="60"/>
        <v>0</v>
      </c>
      <c r="K337" s="128">
        <f t="shared" si="60"/>
        <v>0</v>
      </c>
      <c r="L337" s="128">
        <f t="shared" si="60"/>
        <v>0</v>
      </c>
      <c r="M337" s="128">
        <f t="shared" si="56"/>
        <v>0</v>
      </c>
      <c r="N337" s="144">
        <f t="shared" si="60"/>
        <v>0</v>
      </c>
    </row>
    <row r="338" spans="1:14" customFormat="1" ht="42" customHeight="1" x14ac:dyDescent="0.25">
      <c r="A338" s="141">
        <v>721</v>
      </c>
      <c r="B338" s="137" t="s">
        <v>664</v>
      </c>
      <c r="C338" s="131">
        <v>0</v>
      </c>
      <c r="D338" s="131">
        <v>0</v>
      </c>
      <c r="E338" s="131">
        <v>0</v>
      </c>
      <c r="F338" s="131">
        <v>0</v>
      </c>
      <c r="G338" s="131">
        <v>0</v>
      </c>
      <c r="H338" s="131">
        <v>0</v>
      </c>
      <c r="I338" s="131">
        <v>0</v>
      </c>
      <c r="J338" s="131">
        <v>0</v>
      </c>
      <c r="K338" s="131">
        <v>0</v>
      </c>
      <c r="L338" s="131">
        <v>0</v>
      </c>
      <c r="M338" s="129">
        <f t="shared" si="56"/>
        <v>0</v>
      </c>
      <c r="N338" s="140"/>
    </row>
    <row r="339" spans="1:14" customFormat="1" ht="41.25" customHeight="1" x14ac:dyDescent="0.25">
      <c r="A339" s="141">
        <v>722</v>
      </c>
      <c r="B339" s="137" t="s">
        <v>665</v>
      </c>
      <c r="C339" s="131">
        <v>0</v>
      </c>
      <c r="D339" s="131">
        <v>0</v>
      </c>
      <c r="E339" s="131">
        <v>0</v>
      </c>
      <c r="F339" s="131">
        <v>0</v>
      </c>
      <c r="G339" s="131">
        <v>0</v>
      </c>
      <c r="H339" s="131">
        <v>0</v>
      </c>
      <c r="I339" s="131">
        <v>0</v>
      </c>
      <c r="J339" s="131">
        <v>0</v>
      </c>
      <c r="K339" s="131">
        <v>0</v>
      </c>
      <c r="L339" s="131">
        <v>0</v>
      </c>
      <c r="M339" s="129">
        <f t="shared" si="56"/>
        <v>0</v>
      </c>
      <c r="N339" s="140"/>
    </row>
    <row r="340" spans="1:14" customFormat="1" ht="42" customHeight="1" x14ac:dyDescent="0.25">
      <c r="A340" s="141">
        <v>723</v>
      </c>
      <c r="B340" s="137" t="s">
        <v>666</v>
      </c>
      <c r="C340" s="131">
        <v>0</v>
      </c>
      <c r="D340" s="131">
        <v>0</v>
      </c>
      <c r="E340" s="131">
        <v>0</v>
      </c>
      <c r="F340" s="131">
        <v>0</v>
      </c>
      <c r="G340" s="131">
        <v>0</v>
      </c>
      <c r="H340" s="131">
        <v>0</v>
      </c>
      <c r="I340" s="131">
        <v>0</v>
      </c>
      <c r="J340" s="131">
        <v>0</v>
      </c>
      <c r="K340" s="131">
        <v>0</v>
      </c>
      <c r="L340" s="131">
        <v>0</v>
      </c>
      <c r="M340" s="129">
        <f t="shared" si="56"/>
        <v>0</v>
      </c>
      <c r="N340" s="140"/>
    </row>
    <row r="341" spans="1:14" customFormat="1" ht="30.75" customHeight="1" x14ac:dyDescent="0.25">
      <c r="A341" s="141">
        <v>724</v>
      </c>
      <c r="B341" s="137" t="s">
        <v>667</v>
      </c>
      <c r="C341" s="131">
        <v>0</v>
      </c>
      <c r="D341" s="131">
        <v>0</v>
      </c>
      <c r="E341" s="131">
        <v>0</v>
      </c>
      <c r="F341" s="131">
        <v>0</v>
      </c>
      <c r="G341" s="131">
        <v>0</v>
      </c>
      <c r="H341" s="131">
        <v>0</v>
      </c>
      <c r="I341" s="131">
        <v>0</v>
      </c>
      <c r="J341" s="131">
        <v>0</v>
      </c>
      <c r="K341" s="131">
        <v>0</v>
      </c>
      <c r="L341" s="131">
        <v>0</v>
      </c>
      <c r="M341" s="129">
        <f t="shared" si="56"/>
        <v>0</v>
      </c>
      <c r="N341" s="140"/>
    </row>
    <row r="342" spans="1:14" customFormat="1" ht="31.5" customHeight="1" x14ac:dyDescent="0.25">
      <c r="A342" s="141">
        <v>725</v>
      </c>
      <c r="B342" s="137" t="s">
        <v>668</v>
      </c>
      <c r="C342" s="131">
        <v>0</v>
      </c>
      <c r="D342" s="131">
        <v>0</v>
      </c>
      <c r="E342" s="131">
        <v>0</v>
      </c>
      <c r="F342" s="131">
        <v>0</v>
      </c>
      <c r="G342" s="131">
        <v>0</v>
      </c>
      <c r="H342" s="131">
        <v>0</v>
      </c>
      <c r="I342" s="131">
        <v>0</v>
      </c>
      <c r="J342" s="131">
        <v>0</v>
      </c>
      <c r="K342" s="131">
        <v>0</v>
      </c>
      <c r="L342" s="131">
        <v>0</v>
      </c>
      <c r="M342" s="129">
        <f t="shared" si="56"/>
        <v>0</v>
      </c>
      <c r="N342" s="140"/>
    </row>
    <row r="343" spans="1:14" customFormat="1" ht="25.5" x14ac:dyDescent="0.25">
      <c r="A343" s="141">
        <v>726</v>
      </c>
      <c r="B343" s="137" t="s">
        <v>669</v>
      </c>
      <c r="C343" s="131">
        <v>0</v>
      </c>
      <c r="D343" s="131">
        <v>0</v>
      </c>
      <c r="E343" s="131">
        <v>0</v>
      </c>
      <c r="F343" s="131">
        <v>0</v>
      </c>
      <c r="G343" s="131">
        <v>0</v>
      </c>
      <c r="H343" s="131">
        <v>0</v>
      </c>
      <c r="I343" s="131">
        <v>0</v>
      </c>
      <c r="J343" s="131">
        <v>0</v>
      </c>
      <c r="K343" s="131">
        <v>0</v>
      </c>
      <c r="L343" s="131">
        <v>0</v>
      </c>
      <c r="M343" s="129">
        <f t="shared" si="56"/>
        <v>0</v>
      </c>
      <c r="N343" s="140"/>
    </row>
    <row r="344" spans="1:14" customFormat="1" ht="31.5" customHeight="1" x14ac:dyDescent="0.25">
      <c r="A344" s="141">
        <v>727</v>
      </c>
      <c r="B344" s="137" t="s">
        <v>670</v>
      </c>
      <c r="C344" s="131">
        <v>0</v>
      </c>
      <c r="D344" s="131">
        <v>0</v>
      </c>
      <c r="E344" s="131">
        <v>0</v>
      </c>
      <c r="F344" s="131">
        <v>0</v>
      </c>
      <c r="G344" s="131">
        <v>0</v>
      </c>
      <c r="H344" s="131">
        <v>0</v>
      </c>
      <c r="I344" s="131">
        <v>0</v>
      </c>
      <c r="J344" s="131">
        <v>0</v>
      </c>
      <c r="K344" s="131">
        <v>0</v>
      </c>
      <c r="L344" s="131">
        <v>0</v>
      </c>
      <c r="M344" s="129">
        <f t="shared" si="56"/>
        <v>0</v>
      </c>
      <c r="N344" s="140"/>
    </row>
    <row r="345" spans="1:14" customFormat="1" ht="29.25" customHeight="1" x14ac:dyDescent="0.25">
      <c r="A345" s="141">
        <v>728</v>
      </c>
      <c r="B345" s="137" t="s">
        <v>671</v>
      </c>
      <c r="C345" s="131">
        <v>0</v>
      </c>
      <c r="D345" s="131">
        <v>0</v>
      </c>
      <c r="E345" s="131">
        <v>0</v>
      </c>
      <c r="F345" s="131">
        <v>0</v>
      </c>
      <c r="G345" s="131">
        <v>0</v>
      </c>
      <c r="H345" s="131">
        <v>0</v>
      </c>
      <c r="I345" s="131">
        <v>0</v>
      </c>
      <c r="J345" s="131">
        <v>0</v>
      </c>
      <c r="K345" s="131">
        <v>0</v>
      </c>
      <c r="L345" s="131">
        <v>0</v>
      </c>
      <c r="M345" s="129">
        <f t="shared" si="56"/>
        <v>0</v>
      </c>
      <c r="N345" s="140"/>
    </row>
    <row r="346" spans="1:14" customFormat="1" ht="25.5" x14ac:dyDescent="0.25">
      <c r="A346" s="141">
        <v>729</v>
      </c>
      <c r="B346" s="137" t="s">
        <v>672</v>
      </c>
      <c r="C346" s="131">
        <v>0</v>
      </c>
      <c r="D346" s="131">
        <v>0</v>
      </c>
      <c r="E346" s="131">
        <v>0</v>
      </c>
      <c r="F346" s="131">
        <v>0</v>
      </c>
      <c r="G346" s="131">
        <v>0</v>
      </c>
      <c r="H346" s="131">
        <v>0</v>
      </c>
      <c r="I346" s="131">
        <v>0</v>
      </c>
      <c r="J346" s="131">
        <v>0</v>
      </c>
      <c r="K346" s="131">
        <v>0</v>
      </c>
      <c r="L346" s="131">
        <v>0</v>
      </c>
      <c r="M346" s="129">
        <f t="shared" si="56"/>
        <v>0</v>
      </c>
      <c r="N346" s="140"/>
    </row>
    <row r="347" spans="1:14" customFormat="1" ht="25.5" customHeight="1" x14ac:dyDescent="0.25">
      <c r="A347" s="134">
        <v>7300</v>
      </c>
      <c r="B347" s="135" t="s">
        <v>673</v>
      </c>
      <c r="C347" s="128">
        <f t="shared" ref="C347:N347" si="61">SUM(C348:C353)</f>
        <v>0</v>
      </c>
      <c r="D347" s="128">
        <f>SUM(D348:D353)</f>
        <v>0</v>
      </c>
      <c r="E347" s="128">
        <f t="shared" si="61"/>
        <v>0</v>
      </c>
      <c r="F347" s="128">
        <f t="shared" si="61"/>
        <v>0</v>
      </c>
      <c r="G347" s="128">
        <f t="shared" si="61"/>
        <v>0</v>
      </c>
      <c r="H347" s="128">
        <f t="shared" si="61"/>
        <v>0</v>
      </c>
      <c r="I347" s="128">
        <f t="shared" si="61"/>
        <v>0</v>
      </c>
      <c r="J347" s="128">
        <f t="shared" si="61"/>
        <v>0</v>
      </c>
      <c r="K347" s="128">
        <f t="shared" si="61"/>
        <v>0</v>
      </c>
      <c r="L347" s="128">
        <f t="shared" si="61"/>
        <v>0</v>
      </c>
      <c r="M347" s="128">
        <f t="shared" si="56"/>
        <v>0</v>
      </c>
      <c r="N347" s="144">
        <f t="shared" si="61"/>
        <v>0</v>
      </c>
    </row>
    <row r="348" spans="1:14" customFormat="1" ht="25.5" customHeight="1" x14ac:dyDescent="0.25">
      <c r="A348" s="141">
        <v>731</v>
      </c>
      <c r="B348" s="139" t="s">
        <v>674</v>
      </c>
      <c r="C348" s="131">
        <v>0</v>
      </c>
      <c r="D348" s="131">
        <v>0</v>
      </c>
      <c r="E348" s="131">
        <v>0</v>
      </c>
      <c r="F348" s="131">
        <v>0</v>
      </c>
      <c r="G348" s="131">
        <v>0</v>
      </c>
      <c r="H348" s="131">
        <v>0</v>
      </c>
      <c r="I348" s="131">
        <v>0</v>
      </c>
      <c r="J348" s="131">
        <v>0</v>
      </c>
      <c r="K348" s="131">
        <v>0</v>
      </c>
      <c r="L348" s="131">
        <v>0</v>
      </c>
      <c r="M348" s="129">
        <f t="shared" si="56"/>
        <v>0</v>
      </c>
      <c r="N348" s="140"/>
    </row>
    <row r="349" spans="1:14" customFormat="1" ht="30" x14ac:dyDescent="0.25">
      <c r="A349" s="141">
        <v>732</v>
      </c>
      <c r="B349" s="139" t="s">
        <v>675</v>
      </c>
      <c r="C349" s="131">
        <v>0</v>
      </c>
      <c r="D349" s="131">
        <v>0</v>
      </c>
      <c r="E349" s="131">
        <v>0</v>
      </c>
      <c r="F349" s="131">
        <v>0</v>
      </c>
      <c r="G349" s="131">
        <v>0</v>
      </c>
      <c r="H349" s="131">
        <v>0</v>
      </c>
      <c r="I349" s="131">
        <v>0</v>
      </c>
      <c r="J349" s="131">
        <v>0</v>
      </c>
      <c r="K349" s="131">
        <v>0</v>
      </c>
      <c r="L349" s="131">
        <v>0</v>
      </c>
      <c r="M349" s="129">
        <f t="shared" si="56"/>
        <v>0</v>
      </c>
      <c r="N349" s="140"/>
    </row>
    <row r="350" spans="1:14" customFormat="1" ht="30" x14ac:dyDescent="0.25">
      <c r="A350" s="141">
        <v>733</v>
      </c>
      <c r="B350" s="139" t="s">
        <v>676</v>
      </c>
      <c r="C350" s="131">
        <v>0</v>
      </c>
      <c r="D350" s="131">
        <v>0</v>
      </c>
      <c r="E350" s="131">
        <v>0</v>
      </c>
      <c r="F350" s="131">
        <v>0</v>
      </c>
      <c r="G350" s="131">
        <v>0</v>
      </c>
      <c r="H350" s="131">
        <v>0</v>
      </c>
      <c r="I350" s="131">
        <v>0</v>
      </c>
      <c r="J350" s="131">
        <v>0</v>
      </c>
      <c r="K350" s="131">
        <v>0</v>
      </c>
      <c r="L350" s="131">
        <v>0</v>
      </c>
      <c r="M350" s="129">
        <f t="shared" si="56"/>
        <v>0</v>
      </c>
      <c r="N350" s="140"/>
    </row>
    <row r="351" spans="1:14" customFormat="1" ht="30" x14ac:dyDescent="0.25">
      <c r="A351" s="141">
        <v>734</v>
      </c>
      <c r="B351" s="139" t="s">
        <v>677</v>
      </c>
      <c r="C351" s="131">
        <v>0</v>
      </c>
      <c r="D351" s="131">
        <v>0</v>
      </c>
      <c r="E351" s="131">
        <v>0</v>
      </c>
      <c r="F351" s="131">
        <v>0</v>
      </c>
      <c r="G351" s="131">
        <v>0</v>
      </c>
      <c r="H351" s="131">
        <v>0</v>
      </c>
      <c r="I351" s="131">
        <v>0</v>
      </c>
      <c r="J351" s="131">
        <v>0</v>
      </c>
      <c r="K351" s="131">
        <v>0</v>
      </c>
      <c r="L351" s="131">
        <v>0</v>
      </c>
      <c r="M351" s="129">
        <f t="shared" si="56"/>
        <v>0</v>
      </c>
      <c r="N351" s="140"/>
    </row>
    <row r="352" spans="1:14" customFormat="1" ht="30" x14ac:dyDescent="0.25">
      <c r="A352" s="141">
        <v>735</v>
      </c>
      <c r="B352" s="139" t="s">
        <v>678</v>
      </c>
      <c r="C352" s="131">
        <v>0</v>
      </c>
      <c r="D352" s="131">
        <v>0</v>
      </c>
      <c r="E352" s="131">
        <v>0</v>
      </c>
      <c r="F352" s="131">
        <v>0</v>
      </c>
      <c r="G352" s="131">
        <v>0</v>
      </c>
      <c r="H352" s="131">
        <v>0</v>
      </c>
      <c r="I352" s="131">
        <v>0</v>
      </c>
      <c r="J352" s="131">
        <v>0</v>
      </c>
      <c r="K352" s="131">
        <v>0</v>
      </c>
      <c r="L352" s="131">
        <v>0</v>
      </c>
      <c r="M352" s="129">
        <f t="shared" si="56"/>
        <v>0</v>
      </c>
      <c r="N352" s="140"/>
    </row>
    <row r="353" spans="1:14" customFormat="1" ht="25.5" customHeight="1" x14ac:dyDescent="0.25">
      <c r="A353" s="141">
        <v>739</v>
      </c>
      <c r="B353" s="139" t="s">
        <v>679</v>
      </c>
      <c r="C353" s="131">
        <v>0</v>
      </c>
      <c r="D353" s="131">
        <v>0</v>
      </c>
      <c r="E353" s="131">
        <v>0</v>
      </c>
      <c r="F353" s="131">
        <v>0</v>
      </c>
      <c r="G353" s="131">
        <v>0</v>
      </c>
      <c r="H353" s="131">
        <v>0</v>
      </c>
      <c r="I353" s="131">
        <v>0</v>
      </c>
      <c r="J353" s="131">
        <v>0</v>
      </c>
      <c r="K353" s="131">
        <v>0</v>
      </c>
      <c r="L353" s="131">
        <v>0</v>
      </c>
      <c r="M353" s="129">
        <f t="shared" si="56"/>
        <v>0</v>
      </c>
      <c r="N353" s="140"/>
    </row>
    <row r="354" spans="1:14" customFormat="1" ht="25.5" customHeight="1" x14ac:dyDescent="0.25">
      <c r="A354" s="134">
        <v>7400</v>
      </c>
      <c r="B354" s="135" t="s">
        <v>680</v>
      </c>
      <c r="C354" s="128">
        <f t="shared" ref="C354:N354" si="62">SUM(C355:C363)</f>
        <v>0</v>
      </c>
      <c r="D354" s="128">
        <f>SUM(D355:D363)</f>
        <v>0</v>
      </c>
      <c r="E354" s="128">
        <f t="shared" si="62"/>
        <v>0</v>
      </c>
      <c r="F354" s="128">
        <f t="shared" si="62"/>
        <v>0</v>
      </c>
      <c r="G354" s="128">
        <f t="shared" si="62"/>
        <v>0</v>
      </c>
      <c r="H354" s="128">
        <f t="shared" si="62"/>
        <v>0</v>
      </c>
      <c r="I354" s="128">
        <f t="shared" si="62"/>
        <v>0</v>
      </c>
      <c r="J354" s="128">
        <f t="shared" si="62"/>
        <v>0</v>
      </c>
      <c r="K354" s="128">
        <f t="shared" si="62"/>
        <v>0</v>
      </c>
      <c r="L354" s="128">
        <f t="shared" si="62"/>
        <v>0</v>
      </c>
      <c r="M354" s="128">
        <f t="shared" si="56"/>
        <v>0</v>
      </c>
      <c r="N354" s="144">
        <f t="shared" si="62"/>
        <v>0</v>
      </c>
    </row>
    <row r="355" spans="1:14" customFormat="1" ht="25.5" x14ac:dyDescent="0.25">
      <c r="A355" s="141">
        <v>741</v>
      </c>
      <c r="B355" s="137" t="s">
        <v>681</v>
      </c>
      <c r="C355" s="130">
        <v>0</v>
      </c>
      <c r="D355" s="130">
        <v>0</v>
      </c>
      <c r="E355" s="130">
        <v>0</v>
      </c>
      <c r="F355" s="130">
        <v>0</v>
      </c>
      <c r="G355" s="130">
        <v>0</v>
      </c>
      <c r="H355" s="130">
        <v>0</v>
      </c>
      <c r="I355" s="130">
        <v>0</v>
      </c>
      <c r="J355" s="130">
        <v>0</v>
      </c>
      <c r="K355" s="130">
        <v>0</v>
      </c>
      <c r="L355" s="130">
        <v>0</v>
      </c>
      <c r="M355" s="129">
        <f t="shared" si="56"/>
        <v>0</v>
      </c>
      <c r="N355" s="140"/>
    </row>
    <row r="356" spans="1:14" customFormat="1" ht="25.5" x14ac:dyDescent="0.25">
      <c r="A356" s="141">
        <v>742</v>
      </c>
      <c r="B356" s="137" t="s">
        <v>682</v>
      </c>
      <c r="C356" s="130">
        <v>0</v>
      </c>
      <c r="D356" s="130">
        <v>0</v>
      </c>
      <c r="E356" s="130">
        <v>0</v>
      </c>
      <c r="F356" s="130">
        <v>0</v>
      </c>
      <c r="G356" s="130">
        <v>0</v>
      </c>
      <c r="H356" s="130">
        <v>0</v>
      </c>
      <c r="I356" s="130">
        <v>0</v>
      </c>
      <c r="J356" s="130">
        <v>0</v>
      </c>
      <c r="K356" s="130">
        <v>0</v>
      </c>
      <c r="L356" s="130">
        <v>0</v>
      </c>
      <c r="M356" s="129">
        <f t="shared" si="56"/>
        <v>0</v>
      </c>
      <c r="N356" s="140"/>
    </row>
    <row r="357" spans="1:14" customFormat="1" ht="25.5" x14ac:dyDescent="0.25">
      <c r="A357" s="141">
        <v>743</v>
      </c>
      <c r="B357" s="137" t="s">
        <v>683</v>
      </c>
      <c r="C357" s="130">
        <v>0</v>
      </c>
      <c r="D357" s="130">
        <v>0</v>
      </c>
      <c r="E357" s="130">
        <v>0</v>
      </c>
      <c r="F357" s="130">
        <v>0</v>
      </c>
      <c r="G357" s="130">
        <v>0</v>
      </c>
      <c r="H357" s="130">
        <v>0</v>
      </c>
      <c r="I357" s="130">
        <v>0</v>
      </c>
      <c r="J357" s="130">
        <v>0</v>
      </c>
      <c r="K357" s="130">
        <v>0</v>
      </c>
      <c r="L357" s="130">
        <v>0</v>
      </c>
      <c r="M357" s="129">
        <f t="shared" si="56"/>
        <v>0</v>
      </c>
      <c r="N357" s="140"/>
    </row>
    <row r="358" spans="1:14" customFormat="1" ht="25.5" x14ac:dyDescent="0.25">
      <c r="A358" s="141">
        <v>744</v>
      </c>
      <c r="B358" s="137" t="s">
        <v>684</v>
      </c>
      <c r="C358" s="130">
        <v>0</v>
      </c>
      <c r="D358" s="130">
        <v>0</v>
      </c>
      <c r="E358" s="130">
        <v>0</v>
      </c>
      <c r="F358" s="130">
        <v>0</v>
      </c>
      <c r="G358" s="130">
        <v>0</v>
      </c>
      <c r="H358" s="130">
        <v>0</v>
      </c>
      <c r="I358" s="130">
        <v>0</v>
      </c>
      <c r="J358" s="130">
        <v>0</v>
      </c>
      <c r="K358" s="130">
        <v>0</v>
      </c>
      <c r="L358" s="130">
        <v>0</v>
      </c>
      <c r="M358" s="129">
        <f t="shared" si="56"/>
        <v>0</v>
      </c>
      <c r="N358" s="140"/>
    </row>
    <row r="359" spans="1:14" customFormat="1" ht="25.5" x14ac:dyDescent="0.25">
      <c r="A359" s="141">
        <v>745</v>
      </c>
      <c r="B359" s="137" t="s">
        <v>685</v>
      </c>
      <c r="C359" s="130">
        <v>0</v>
      </c>
      <c r="D359" s="130">
        <v>0</v>
      </c>
      <c r="E359" s="130">
        <v>0</v>
      </c>
      <c r="F359" s="130">
        <v>0</v>
      </c>
      <c r="G359" s="130">
        <v>0</v>
      </c>
      <c r="H359" s="130">
        <v>0</v>
      </c>
      <c r="I359" s="130">
        <v>0</v>
      </c>
      <c r="J359" s="130">
        <v>0</v>
      </c>
      <c r="K359" s="130">
        <v>0</v>
      </c>
      <c r="L359" s="130">
        <v>0</v>
      </c>
      <c r="M359" s="129">
        <f t="shared" si="56"/>
        <v>0</v>
      </c>
      <c r="N359" s="140"/>
    </row>
    <row r="360" spans="1:14" customFormat="1" ht="25.5" x14ac:dyDescent="0.25">
      <c r="A360" s="141">
        <v>746</v>
      </c>
      <c r="B360" s="137" t="s">
        <v>686</v>
      </c>
      <c r="C360" s="130">
        <v>0</v>
      </c>
      <c r="D360" s="130">
        <v>0</v>
      </c>
      <c r="E360" s="130">
        <v>0</v>
      </c>
      <c r="F360" s="130">
        <v>0</v>
      </c>
      <c r="G360" s="130">
        <v>0</v>
      </c>
      <c r="H360" s="130">
        <v>0</v>
      </c>
      <c r="I360" s="130">
        <v>0</v>
      </c>
      <c r="J360" s="130">
        <v>0</v>
      </c>
      <c r="K360" s="130">
        <v>0</v>
      </c>
      <c r="L360" s="130">
        <v>0</v>
      </c>
      <c r="M360" s="129">
        <f t="shared" si="56"/>
        <v>0</v>
      </c>
      <c r="N360" s="140"/>
    </row>
    <row r="361" spans="1:14" customFormat="1" ht="25.5" x14ac:dyDescent="0.25">
      <c r="A361" s="141">
        <v>747</v>
      </c>
      <c r="B361" s="137" t="s">
        <v>687</v>
      </c>
      <c r="C361" s="130">
        <v>0</v>
      </c>
      <c r="D361" s="130">
        <v>0</v>
      </c>
      <c r="E361" s="130">
        <v>0</v>
      </c>
      <c r="F361" s="130">
        <v>0</v>
      </c>
      <c r="G361" s="130">
        <v>0</v>
      </c>
      <c r="H361" s="130">
        <v>0</v>
      </c>
      <c r="I361" s="130">
        <v>0</v>
      </c>
      <c r="J361" s="130">
        <v>0</v>
      </c>
      <c r="K361" s="130">
        <v>0</v>
      </c>
      <c r="L361" s="130">
        <v>0</v>
      </c>
      <c r="M361" s="129">
        <f t="shared" si="56"/>
        <v>0</v>
      </c>
      <c r="N361" s="140"/>
    </row>
    <row r="362" spans="1:14" customFormat="1" ht="25.5" x14ac:dyDescent="0.25">
      <c r="A362" s="141">
        <v>748</v>
      </c>
      <c r="B362" s="137" t="s">
        <v>688</v>
      </c>
      <c r="C362" s="130">
        <v>0</v>
      </c>
      <c r="D362" s="130">
        <v>0</v>
      </c>
      <c r="E362" s="130">
        <v>0</v>
      </c>
      <c r="F362" s="130">
        <v>0</v>
      </c>
      <c r="G362" s="130">
        <v>0</v>
      </c>
      <c r="H362" s="130">
        <v>0</v>
      </c>
      <c r="I362" s="130">
        <v>0</v>
      </c>
      <c r="J362" s="130">
        <v>0</v>
      </c>
      <c r="K362" s="130">
        <v>0</v>
      </c>
      <c r="L362" s="130">
        <v>0</v>
      </c>
      <c r="M362" s="129">
        <f t="shared" si="56"/>
        <v>0</v>
      </c>
      <c r="N362" s="140"/>
    </row>
    <row r="363" spans="1:14" customFormat="1" ht="25.5" x14ac:dyDescent="0.25">
      <c r="A363" s="141">
        <v>749</v>
      </c>
      <c r="B363" s="137" t="s">
        <v>689</v>
      </c>
      <c r="C363" s="130">
        <v>0</v>
      </c>
      <c r="D363" s="130">
        <v>0</v>
      </c>
      <c r="E363" s="130">
        <v>0</v>
      </c>
      <c r="F363" s="130">
        <v>0</v>
      </c>
      <c r="G363" s="130">
        <v>0</v>
      </c>
      <c r="H363" s="130">
        <v>0</v>
      </c>
      <c r="I363" s="130">
        <v>0</v>
      </c>
      <c r="J363" s="130">
        <v>0</v>
      </c>
      <c r="K363" s="130">
        <v>0</v>
      </c>
      <c r="L363" s="130">
        <v>0</v>
      </c>
      <c r="M363" s="129">
        <f t="shared" si="56"/>
        <v>0</v>
      </c>
      <c r="N363" s="140"/>
    </row>
    <row r="364" spans="1:14" customFormat="1" ht="30" x14ac:dyDescent="0.25">
      <c r="A364" s="134">
        <v>7500</v>
      </c>
      <c r="B364" s="135" t="s">
        <v>690</v>
      </c>
      <c r="C364" s="128">
        <f t="shared" ref="C364:N364" si="63">SUM(C365:C373)</f>
        <v>0</v>
      </c>
      <c r="D364" s="128">
        <f>SUM(D365:D373)</f>
        <v>0</v>
      </c>
      <c r="E364" s="128">
        <f t="shared" si="63"/>
        <v>0</v>
      </c>
      <c r="F364" s="128">
        <f t="shared" si="63"/>
        <v>0</v>
      </c>
      <c r="G364" s="128">
        <f t="shared" si="63"/>
        <v>0</v>
      </c>
      <c r="H364" s="128">
        <f t="shared" si="63"/>
        <v>0</v>
      </c>
      <c r="I364" s="128">
        <f t="shared" si="63"/>
        <v>0</v>
      </c>
      <c r="J364" s="128">
        <f t="shared" si="63"/>
        <v>0</v>
      </c>
      <c r="K364" s="128">
        <f t="shared" si="63"/>
        <v>0</v>
      </c>
      <c r="L364" s="128">
        <f t="shared" si="63"/>
        <v>0</v>
      </c>
      <c r="M364" s="128">
        <f t="shared" si="56"/>
        <v>0</v>
      </c>
      <c r="N364" s="144">
        <f t="shared" si="63"/>
        <v>0</v>
      </c>
    </row>
    <row r="365" spans="1:14" customFormat="1" ht="25.5" customHeight="1" x14ac:dyDescent="0.25">
      <c r="A365" s="141">
        <v>751</v>
      </c>
      <c r="B365" s="137" t="s">
        <v>691</v>
      </c>
      <c r="C365" s="130">
        <v>0</v>
      </c>
      <c r="D365" s="130">
        <v>0</v>
      </c>
      <c r="E365" s="130">
        <v>0</v>
      </c>
      <c r="F365" s="130">
        <v>0</v>
      </c>
      <c r="G365" s="130">
        <v>0</v>
      </c>
      <c r="H365" s="130">
        <v>0</v>
      </c>
      <c r="I365" s="130">
        <v>0</v>
      </c>
      <c r="J365" s="130">
        <v>0</v>
      </c>
      <c r="K365" s="130">
        <v>0</v>
      </c>
      <c r="L365" s="130">
        <v>0</v>
      </c>
      <c r="M365" s="129">
        <f t="shared" si="56"/>
        <v>0</v>
      </c>
      <c r="N365" s="140"/>
    </row>
    <row r="366" spans="1:14" customFormat="1" ht="25.5" customHeight="1" x14ac:dyDescent="0.25">
      <c r="A366" s="141">
        <v>752</v>
      </c>
      <c r="B366" s="137" t="s">
        <v>692</v>
      </c>
      <c r="C366" s="130">
        <v>0</v>
      </c>
      <c r="D366" s="130">
        <v>0</v>
      </c>
      <c r="E366" s="130">
        <v>0</v>
      </c>
      <c r="F366" s="130">
        <v>0</v>
      </c>
      <c r="G366" s="130">
        <v>0</v>
      </c>
      <c r="H366" s="130">
        <v>0</v>
      </c>
      <c r="I366" s="130">
        <v>0</v>
      </c>
      <c r="J366" s="130">
        <v>0</v>
      </c>
      <c r="K366" s="130">
        <v>0</v>
      </c>
      <c r="L366" s="130">
        <v>0</v>
      </c>
      <c r="M366" s="129">
        <f t="shared" si="56"/>
        <v>0</v>
      </c>
      <c r="N366" s="140"/>
    </row>
    <row r="367" spans="1:14" customFormat="1" ht="25.5" customHeight="1" x14ac:dyDescent="0.25">
      <c r="A367" s="141">
        <v>753</v>
      </c>
      <c r="B367" s="137" t="s">
        <v>693</v>
      </c>
      <c r="C367" s="130">
        <v>0</v>
      </c>
      <c r="D367" s="130">
        <v>0</v>
      </c>
      <c r="E367" s="130">
        <v>0</v>
      </c>
      <c r="F367" s="130">
        <v>0</v>
      </c>
      <c r="G367" s="130">
        <v>0</v>
      </c>
      <c r="H367" s="130">
        <v>0</v>
      </c>
      <c r="I367" s="130">
        <v>0</v>
      </c>
      <c r="J367" s="130">
        <v>0</v>
      </c>
      <c r="K367" s="130">
        <v>0</v>
      </c>
      <c r="L367" s="130">
        <v>0</v>
      </c>
      <c r="M367" s="129">
        <f t="shared" si="56"/>
        <v>0</v>
      </c>
      <c r="N367" s="140"/>
    </row>
    <row r="368" spans="1:14" customFormat="1" ht="25.5" x14ac:dyDescent="0.25">
      <c r="A368" s="141">
        <v>754</v>
      </c>
      <c r="B368" s="137" t="s">
        <v>694</v>
      </c>
      <c r="C368" s="130">
        <v>0</v>
      </c>
      <c r="D368" s="130">
        <v>0</v>
      </c>
      <c r="E368" s="130">
        <v>0</v>
      </c>
      <c r="F368" s="130">
        <v>0</v>
      </c>
      <c r="G368" s="130">
        <v>0</v>
      </c>
      <c r="H368" s="130">
        <v>0</v>
      </c>
      <c r="I368" s="130">
        <v>0</v>
      </c>
      <c r="J368" s="130">
        <v>0</v>
      </c>
      <c r="K368" s="130">
        <v>0</v>
      </c>
      <c r="L368" s="130">
        <v>0</v>
      </c>
      <c r="M368" s="129">
        <f t="shared" si="56"/>
        <v>0</v>
      </c>
      <c r="N368" s="140"/>
    </row>
    <row r="369" spans="1:14" customFormat="1" ht="25.5" x14ac:dyDescent="0.25">
      <c r="A369" s="141">
        <v>755</v>
      </c>
      <c r="B369" s="137" t="s">
        <v>695</v>
      </c>
      <c r="C369" s="130">
        <v>0</v>
      </c>
      <c r="D369" s="130">
        <v>0</v>
      </c>
      <c r="E369" s="130">
        <v>0</v>
      </c>
      <c r="F369" s="130">
        <v>0</v>
      </c>
      <c r="G369" s="130">
        <v>0</v>
      </c>
      <c r="H369" s="130">
        <v>0</v>
      </c>
      <c r="I369" s="130">
        <v>0</v>
      </c>
      <c r="J369" s="130">
        <v>0</v>
      </c>
      <c r="K369" s="130">
        <v>0</v>
      </c>
      <c r="L369" s="130">
        <v>0</v>
      </c>
      <c r="M369" s="129">
        <f t="shared" si="56"/>
        <v>0</v>
      </c>
      <c r="N369" s="140"/>
    </row>
    <row r="370" spans="1:14" customFormat="1" ht="25.5" customHeight="1" x14ac:dyDescent="0.25">
      <c r="A370" s="141">
        <v>756</v>
      </c>
      <c r="B370" s="137" t="s">
        <v>696</v>
      </c>
      <c r="C370" s="130">
        <v>0</v>
      </c>
      <c r="D370" s="130">
        <v>0</v>
      </c>
      <c r="E370" s="130">
        <v>0</v>
      </c>
      <c r="F370" s="130">
        <v>0</v>
      </c>
      <c r="G370" s="130">
        <v>0</v>
      </c>
      <c r="H370" s="130">
        <v>0</v>
      </c>
      <c r="I370" s="130">
        <v>0</v>
      </c>
      <c r="J370" s="130">
        <v>0</v>
      </c>
      <c r="K370" s="130">
        <v>0</v>
      </c>
      <c r="L370" s="130">
        <v>0</v>
      </c>
      <c r="M370" s="129">
        <f t="shared" si="56"/>
        <v>0</v>
      </c>
      <c r="N370" s="140"/>
    </row>
    <row r="371" spans="1:14" customFormat="1" ht="25.5" customHeight="1" x14ac:dyDescent="0.25">
      <c r="A371" s="141">
        <v>757</v>
      </c>
      <c r="B371" s="137" t="s">
        <v>697</v>
      </c>
      <c r="C371" s="130">
        <v>0</v>
      </c>
      <c r="D371" s="130">
        <v>0</v>
      </c>
      <c r="E371" s="130">
        <v>0</v>
      </c>
      <c r="F371" s="130">
        <v>0</v>
      </c>
      <c r="G371" s="130">
        <v>0</v>
      </c>
      <c r="H371" s="130">
        <v>0</v>
      </c>
      <c r="I371" s="130">
        <v>0</v>
      </c>
      <c r="J371" s="130">
        <v>0</v>
      </c>
      <c r="K371" s="130">
        <v>0</v>
      </c>
      <c r="L371" s="130">
        <v>0</v>
      </c>
      <c r="M371" s="129">
        <f t="shared" si="56"/>
        <v>0</v>
      </c>
      <c r="N371" s="140"/>
    </row>
    <row r="372" spans="1:14" customFormat="1" ht="25.5" customHeight="1" x14ac:dyDescent="0.25">
      <c r="A372" s="141">
        <v>758</v>
      </c>
      <c r="B372" s="137" t="s">
        <v>698</v>
      </c>
      <c r="C372" s="130">
        <v>0</v>
      </c>
      <c r="D372" s="130">
        <v>0</v>
      </c>
      <c r="E372" s="130">
        <v>0</v>
      </c>
      <c r="F372" s="130">
        <v>0</v>
      </c>
      <c r="G372" s="130">
        <v>0</v>
      </c>
      <c r="H372" s="130">
        <v>0</v>
      </c>
      <c r="I372" s="130">
        <v>0</v>
      </c>
      <c r="J372" s="130">
        <v>0</v>
      </c>
      <c r="K372" s="130">
        <v>0</v>
      </c>
      <c r="L372" s="130">
        <v>0</v>
      </c>
      <c r="M372" s="129">
        <f t="shared" si="56"/>
        <v>0</v>
      </c>
      <c r="N372" s="140"/>
    </row>
    <row r="373" spans="1:14" customFormat="1" ht="25.5" customHeight="1" x14ac:dyDescent="0.25">
      <c r="A373" s="141">
        <v>759</v>
      </c>
      <c r="B373" s="137" t="s">
        <v>699</v>
      </c>
      <c r="C373" s="130">
        <v>0</v>
      </c>
      <c r="D373" s="130">
        <v>0</v>
      </c>
      <c r="E373" s="130">
        <v>0</v>
      </c>
      <c r="F373" s="130">
        <v>0</v>
      </c>
      <c r="G373" s="130">
        <v>0</v>
      </c>
      <c r="H373" s="130">
        <v>0</v>
      </c>
      <c r="I373" s="130">
        <v>0</v>
      </c>
      <c r="J373" s="130">
        <v>0</v>
      </c>
      <c r="K373" s="130">
        <v>0</v>
      </c>
      <c r="L373" s="130">
        <v>0</v>
      </c>
      <c r="M373" s="129">
        <f t="shared" si="56"/>
        <v>0</v>
      </c>
      <c r="N373" s="140"/>
    </row>
    <row r="374" spans="1:14" customFormat="1" ht="25.5" customHeight="1" x14ac:dyDescent="0.25">
      <c r="A374" s="134">
        <v>7600</v>
      </c>
      <c r="B374" s="135" t="s">
        <v>700</v>
      </c>
      <c r="C374" s="128">
        <f t="shared" ref="C374:N374" si="64">SUM(C375:C376)</f>
        <v>0</v>
      </c>
      <c r="D374" s="128">
        <f>SUM(D375:D376)</f>
        <v>0</v>
      </c>
      <c r="E374" s="128">
        <f t="shared" si="64"/>
        <v>0</v>
      </c>
      <c r="F374" s="128">
        <f t="shared" si="64"/>
        <v>0</v>
      </c>
      <c r="G374" s="128">
        <f t="shared" si="64"/>
        <v>0</v>
      </c>
      <c r="H374" s="128">
        <f t="shared" si="64"/>
        <v>0</v>
      </c>
      <c r="I374" s="128">
        <f t="shared" si="64"/>
        <v>0</v>
      </c>
      <c r="J374" s="128">
        <f t="shared" si="64"/>
        <v>0</v>
      </c>
      <c r="K374" s="128">
        <f t="shared" si="64"/>
        <v>0</v>
      </c>
      <c r="L374" s="128">
        <f t="shared" si="64"/>
        <v>0</v>
      </c>
      <c r="M374" s="128">
        <f t="shared" si="56"/>
        <v>0</v>
      </c>
      <c r="N374" s="144">
        <f t="shared" si="64"/>
        <v>0</v>
      </c>
    </row>
    <row r="375" spans="1:14" customFormat="1" ht="25.5" customHeight="1" x14ac:dyDescent="0.25">
      <c r="A375" s="141">
        <v>761</v>
      </c>
      <c r="B375" s="137" t="s">
        <v>701</v>
      </c>
      <c r="C375" s="130">
        <v>0</v>
      </c>
      <c r="D375" s="130">
        <v>0</v>
      </c>
      <c r="E375" s="130">
        <v>0</v>
      </c>
      <c r="F375" s="130">
        <v>0</v>
      </c>
      <c r="G375" s="130">
        <v>0</v>
      </c>
      <c r="H375" s="130">
        <v>0</v>
      </c>
      <c r="I375" s="130">
        <v>0</v>
      </c>
      <c r="J375" s="130">
        <v>0</v>
      </c>
      <c r="K375" s="130">
        <v>0</v>
      </c>
      <c r="L375" s="130">
        <v>0</v>
      </c>
      <c r="M375" s="129">
        <f t="shared" si="56"/>
        <v>0</v>
      </c>
      <c r="N375" s="140"/>
    </row>
    <row r="376" spans="1:14" customFormat="1" ht="25.5" customHeight="1" x14ac:dyDescent="0.25">
      <c r="A376" s="141">
        <v>762</v>
      </c>
      <c r="B376" s="137" t="s">
        <v>702</v>
      </c>
      <c r="C376" s="130">
        <v>0</v>
      </c>
      <c r="D376" s="130">
        <v>0</v>
      </c>
      <c r="E376" s="130">
        <v>0</v>
      </c>
      <c r="F376" s="130">
        <v>0</v>
      </c>
      <c r="G376" s="130">
        <v>0</v>
      </c>
      <c r="H376" s="130">
        <v>0</v>
      </c>
      <c r="I376" s="130">
        <v>0</v>
      </c>
      <c r="J376" s="130">
        <v>0</v>
      </c>
      <c r="K376" s="130">
        <v>0</v>
      </c>
      <c r="L376" s="130">
        <v>0</v>
      </c>
      <c r="M376" s="129">
        <f t="shared" si="56"/>
        <v>0</v>
      </c>
      <c r="N376" s="140"/>
    </row>
    <row r="377" spans="1:14" customFormat="1" ht="30" x14ac:dyDescent="0.25">
      <c r="A377" s="134">
        <v>7900</v>
      </c>
      <c r="B377" s="135" t="s">
        <v>703</v>
      </c>
      <c r="C377" s="128">
        <f t="shared" ref="C377:N377" si="65">SUM(C378:C380)</f>
        <v>0</v>
      </c>
      <c r="D377" s="128">
        <f>SUM(D378:D380)</f>
        <v>0</v>
      </c>
      <c r="E377" s="128">
        <f t="shared" si="65"/>
        <v>0</v>
      </c>
      <c r="F377" s="128">
        <f t="shared" si="65"/>
        <v>0</v>
      </c>
      <c r="G377" s="128">
        <f t="shared" si="65"/>
        <v>0</v>
      </c>
      <c r="H377" s="128">
        <f t="shared" si="65"/>
        <v>0</v>
      </c>
      <c r="I377" s="128">
        <f t="shared" si="65"/>
        <v>0</v>
      </c>
      <c r="J377" s="128">
        <f t="shared" si="65"/>
        <v>0</v>
      </c>
      <c r="K377" s="128">
        <f t="shared" si="65"/>
        <v>0</v>
      </c>
      <c r="L377" s="128">
        <f t="shared" si="65"/>
        <v>0</v>
      </c>
      <c r="M377" s="128">
        <f t="shared" si="56"/>
        <v>0</v>
      </c>
      <c r="N377" s="144">
        <f t="shared" si="65"/>
        <v>0</v>
      </c>
    </row>
    <row r="378" spans="1:14" customFormat="1" ht="25.5" customHeight="1" x14ac:dyDescent="0.25">
      <c r="A378" s="141">
        <v>791</v>
      </c>
      <c r="B378" s="137" t="s">
        <v>704</v>
      </c>
      <c r="C378" s="131">
        <v>0</v>
      </c>
      <c r="D378" s="131">
        <v>0</v>
      </c>
      <c r="E378" s="131">
        <v>0</v>
      </c>
      <c r="F378" s="131">
        <v>0</v>
      </c>
      <c r="G378" s="131">
        <v>0</v>
      </c>
      <c r="H378" s="131">
        <v>0</v>
      </c>
      <c r="I378" s="131">
        <v>0</v>
      </c>
      <c r="J378" s="131">
        <v>0</v>
      </c>
      <c r="K378" s="131">
        <v>0</v>
      </c>
      <c r="L378" s="131">
        <v>0</v>
      </c>
      <c r="M378" s="129">
        <f t="shared" si="56"/>
        <v>0</v>
      </c>
      <c r="N378" s="140"/>
    </row>
    <row r="379" spans="1:14" customFormat="1" ht="25.5" customHeight="1" x14ac:dyDescent="0.25">
      <c r="A379" s="141">
        <v>792</v>
      </c>
      <c r="B379" s="137" t="s">
        <v>705</v>
      </c>
      <c r="C379" s="131">
        <v>0</v>
      </c>
      <c r="D379" s="131">
        <v>0</v>
      </c>
      <c r="E379" s="131">
        <v>0</v>
      </c>
      <c r="F379" s="131">
        <v>0</v>
      </c>
      <c r="G379" s="131">
        <v>0</v>
      </c>
      <c r="H379" s="131">
        <v>0</v>
      </c>
      <c r="I379" s="131">
        <v>0</v>
      </c>
      <c r="J379" s="131">
        <v>0</v>
      </c>
      <c r="K379" s="131">
        <v>0</v>
      </c>
      <c r="L379" s="131">
        <v>0</v>
      </c>
      <c r="M379" s="129">
        <f t="shared" si="56"/>
        <v>0</v>
      </c>
      <c r="N379" s="140"/>
    </row>
    <row r="380" spans="1:14" customFormat="1" ht="25.5" customHeight="1" x14ac:dyDescent="0.25">
      <c r="A380" s="141">
        <v>799</v>
      </c>
      <c r="B380" s="137" t="s">
        <v>706</v>
      </c>
      <c r="C380" s="131">
        <v>0</v>
      </c>
      <c r="D380" s="131">
        <v>0</v>
      </c>
      <c r="E380" s="131">
        <v>0</v>
      </c>
      <c r="F380" s="131">
        <v>0</v>
      </c>
      <c r="G380" s="131">
        <v>0</v>
      </c>
      <c r="H380" s="131">
        <v>0</v>
      </c>
      <c r="I380" s="131">
        <v>0</v>
      </c>
      <c r="J380" s="131">
        <v>0</v>
      </c>
      <c r="K380" s="131">
        <v>0</v>
      </c>
      <c r="L380" s="131">
        <v>0</v>
      </c>
      <c r="M380" s="129">
        <f t="shared" si="56"/>
        <v>0</v>
      </c>
      <c r="N380" s="140"/>
    </row>
    <row r="381" spans="1:14" s="69" customFormat="1" ht="25.5" customHeight="1" x14ac:dyDescent="0.25">
      <c r="A381" s="370">
        <v>8000</v>
      </c>
      <c r="B381" s="371" t="s">
        <v>27</v>
      </c>
      <c r="C381" s="369">
        <f t="shared" ref="C381:N381" si="66">C382+C389+C395</f>
        <v>0</v>
      </c>
      <c r="D381" s="369">
        <f>D382+D389+D395</f>
        <v>0</v>
      </c>
      <c r="E381" s="369">
        <f t="shared" si="66"/>
        <v>0</v>
      </c>
      <c r="F381" s="369">
        <f t="shared" si="66"/>
        <v>0</v>
      </c>
      <c r="G381" s="369">
        <f t="shared" si="66"/>
        <v>0</v>
      </c>
      <c r="H381" s="369">
        <f t="shared" si="66"/>
        <v>0</v>
      </c>
      <c r="I381" s="369">
        <f t="shared" si="66"/>
        <v>0</v>
      </c>
      <c r="J381" s="369">
        <f t="shared" si="66"/>
        <v>0</v>
      </c>
      <c r="K381" s="369">
        <f t="shared" si="66"/>
        <v>0</v>
      </c>
      <c r="L381" s="369">
        <f t="shared" si="66"/>
        <v>0</v>
      </c>
      <c r="M381" s="369">
        <f t="shared" si="56"/>
        <v>0</v>
      </c>
      <c r="N381" s="147">
        <f t="shared" si="66"/>
        <v>0</v>
      </c>
    </row>
    <row r="382" spans="1:14" customFormat="1" ht="25.5" customHeight="1" x14ac:dyDescent="0.25">
      <c r="A382" s="134">
        <v>8100</v>
      </c>
      <c r="B382" s="135" t="s">
        <v>306</v>
      </c>
      <c r="C382" s="128">
        <f>SUM(C383:C388)</f>
        <v>0</v>
      </c>
      <c r="D382" s="128">
        <f>SUM(D383:D388)</f>
        <v>0</v>
      </c>
      <c r="E382" s="128">
        <f t="shared" ref="E382:N382" si="67">SUM(E383:E388)</f>
        <v>0</v>
      </c>
      <c r="F382" s="128">
        <f t="shared" si="67"/>
        <v>0</v>
      </c>
      <c r="G382" s="128">
        <f t="shared" si="67"/>
        <v>0</v>
      </c>
      <c r="H382" s="128">
        <f t="shared" si="67"/>
        <v>0</v>
      </c>
      <c r="I382" s="128">
        <f t="shared" si="67"/>
        <v>0</v>
      </c>
      <c r="J382" s="128">
        <f t="shared" si="67"/>
        <v>0</v>
      </c>
      <c r="K382" s="128">
        <f t="shared" si="67"/>
        <v>0</v>
      </c>
      <c r="L382" s="128">
        <f t="shared" si="67"/>
        <v>0</v>
      </c>
      <c r="M382" s="128">
        <f t="shared" si="56"/>
        <v>0</v>
      </c>
      <c r="N382" s="144">
        <f t="shared" si="67"/>
        <v>0</v>
      </c>
    </row>
    <row r="383" spans="1:14" customFormat="1" ht="25.5" customHeight="1" x14ac:dyDescent="0.25">
      <c r="A383" s="141">
        <v>811</v>
      </c>
      <c r="B383" s="137" t="s">
        <v>707</v>
      </c>
      <c r="C383" s="130">
        <v>0</v>
      </c>
      <c r="D383" s="130">
        <v>0</v>
      </c>
      <c r="E383" s="130">
        <v>0</v>
      </c>
      <c r="F383" s="130">
        <v>0</v>
      </c>
      <c r="G383" s="130">
        <v>0</v>
      </c>
      <c r="H383" s="130">
        <v>0</v>
      </c>
      <c r="I383" s="130">
        <v>0</v>
      </c>
      <c r="J383" s="130">
        <v>0</v>
      </c>
      <c r="K383" s="130">
        <v>0</v>
      </c>
      <c r="L383" s="130">
        <v>0</v>
      </c>
      <c r="M383" s="129">
        <f t="shared" si="56"/>
        <v>0</v>
      </c>
      <c r="N383" s="140"/>
    </row>
    <row r="384" spans="1:14" customFormat="1" ht="25.5" customHeight="1" x14ac:dyDescent="0.25">
      <c r="A384" s="141">
        <v>812</v>
      </c>
      <c r="B384" s="137" t="s">
        <v>708</v>
      </c>
      <c r="C384" s="130">
        <v>0</v>
      </c>
      <c r="D384" s="130">
        <v>0</v>
      </c>
      <c r="E384" s="130">
        <v>0</v>
      </c>
      <c r="F384" s="130">
        <v>0</v>
      </c>
      <c r="G384" s="130">
        <v>0</v>
      </c>
      <c r="H384" s="130">
        <v>0</v>
      </c>
      <c r="I384" s="130">
        <v>0</v>
      </c>
      <c r="J384" s="130">
        <v>0</v>
      </c>
      <c r="K384" s="130">
        <v>0</v>
      </c>
      <c r="L384" s="130">
        <v>0</v>
      </c>
      <c r="M384" s="129">
        <f t="shared" si="56"/>
        <v>0</v>
      </c>
      <c r="N384" s="140"/>
    </row>
    <row r="385" spans="1:14" customFormat="1" ht="25.5" customHeight="1" x14ac:dyDescent="0.25">
      <c r="A385" s="141">
        <v>813</v>
      </c>
      <c r="B385" s="137" t="s">
        <v>709</v>
      </c>
      <c r="C385" s="130">
        <v>0</v>
      </c>
      <c r="D385" s="130">
        <v>0</v>
      </c>
      <c r="E385" s="130">
        <v>0</v>
      </c>
      <c r="F385" s="130">
        <v>0</v>
      </c>
      <c r="G385" s="130">
        <v>0</v>
      </c>
      <c r="H385" s="130">
        <v>0</v>
      </c>
      <c r="I385" s="130">
        <v>0</v>
      </c>
      <c r="J385" s="130">
        <v>0</v>
      </c>
      <c r="K385" s="130">
        <v>0</v>
      </c>
      <c r="L385" s="130">
        <v>0</v>
      </c>
      <c r="M385" s="129">
        <f t="shared" si="56"/>
        <v>0</v>
      </c>
      <c r="N385" s="140"/>
    </row>
    <row r="386" spans="1:14" customFormat="1" ht="25.5" x14ac:dyDescent="0.25">
      <c r="A386" s="141">
        <v>814</v>
      </c>
      <c r="B386" s="137" t="s">
        <v>710</v>
      </c>
      <c r="C386" s="130">
        <v>0</v>
      </c>
      <c r="D386" s="130">
        <v>0</v>
      </c>
      <c r="E386" s="130">
        <v>0</v>
      </c>
      <c r="F386" s="130">
        <v>0</v>
      </c>
      <c r="G386" s="130">
        <v>0</v>
      </c>
      <c r="H386" s="130">
        <v>0</v>
      </c>
      <c r="I386" s="130">
        <v>0</v>
      </c>
      <c r="J386" s="130">
        <v>0</v>
      </c>
      <c r="K386" s="130">
        <v>0</v>
      </c>
      <c r="L386" s="130">
        <v>0</v>
      </c>
      <c r="M386" s="129">
        <f t="shared" si="56"/>
        <v>0</v>
      </c>
      <c r="N386" s="140"/>
    </row>
    <row r="387" spans="1:14" customFormat="1" ht="25.5" customHeight="1" x14ac:dyDescent="0.25">
      <c r="A387" s="141">
        <v>815</v>
      </c>
      <c r="B387" s="137" t="s">
        <v>711</v>
      </c>
      <c r="C387" s="130">
        <v>0</v>
      </c>
      <c r="D387" s="130">
        <v>0</v>
      </c>
      <c r="E387" s="130">
        <v>0</v>
      </c>
      <c r="F387" s="130">
        <v>0</v>
      </c>
      <c r="G387" s="130">
        <v>0</v>
      </c>
      <c r="H387" s="130">
        <v>0</v>
      </c>
      <c r="I387" s="130">
        <v>0</v>
      </c>
      <c r="J387" s="130">
        <v>0</v>
      </c>
      <c r="K387" s="130">
        <v>0</v>
      </c>
      <c r="L387" s="130">
        <v>0</v>
      </c>
      <c r="M387" s="129">
        <f t="shared" si="56"/>
        <v>0</v>
      </c>
      <c r="N387" s="140"/>
    </row>
    <row r="388" spans="1:14" customFormat="1" ht="25.5" customHeight="1" x14ac:dyDescent="0.25">
      <c r="A388" s="141">
        <v>816</v>
      </c>
      <c r="B388" s="137" t="s">
        <v>712</v>
      </c>
      <c r="C388" s="130">
        <v>0</v>
      </c>
      <c r="D388" s="130">
        <v>0</v>
      </c>
      <c r="E388" s="130">
        <v>0</v>
      </c>
      <c r="F388" s="130">
        <v>0</v>
      </c>
      <c r="G388" s="130">
        <v>0</v>
      </c>
      <c r="H388" s="130">
        <v>0</v>
      </c>
      <c r="I388" s="130">
        <v>0</v>
      </c>
      <c r="J388" s="130">
        <v>0</v>
      </c>
      <c r="K388" s="130">
        <v>0</v>
      </c>
      <c r="L388" s="130">
        <v>0</v>
      </c>
      <c r="M388" s="129">
        <f t="shared" si="56"/>
        <v>0</v>
      </c>
      <c r="N388" s="140"/>
    </row>
    <row r="389" spans="1:14" customFormat="1" ht="25.5" customHeight="1" x14ac:dyDescent="0.25">
      <c r="A389" s="134">
        <v>8300</v>
      </c>
      <c r="B389" s="135" t="s">
        <v>309</v>
      </c>
      <c r="C389" s="128">
        <f t="shared" ref="C389:N389" si="68">SUM(C390:C394)</f>
        <v>0</v>
      </c>
      <c r="D389" s="128">
        <f>SUM(D390:D394)</f>
        <v>0</v>
      </c>
      <c r="E389" s="128">
        <f t="shared" si="68"/>
        <v>0</v>
      </c>
      <c r="F389" s="128">
        <f t="shared" si="68"/>
        <v>0</v>
      </c>
      <c r="G389" s="128">
        <f t="shared" si="68"/>
        <v>0</v>
      </c>
      <c r="H389" s="128">
        <f t="shared" si="68"/>
        <v>0</v>
      </c>
      <c r="I389" s="128">
        <f t="shared" si="68"/>
        <v>0</v>
      </c>
      <c r="J389" s="128">
        <f t="shared" si="68"/>
        <v>0</v>
      </c>
      <c r="K389" s="128">
        <f t="shared" si="68"/>
        <v>0</v>
      </c>
      <c r="L389" s="128">
        <f t="shared" si="68"/>
        <v>0</v>
      </c>
      <c r="M389" s="128">
        <f t="shared" si="56"/>
        <v>0</v>
      </c>
      <c r="N389" s="144">
        <f t="shared" si="68"/>
        <v>0</v>
      </c>
    </row>
    <row r="390" spans="1:14" customFormat="1" ht="25.5" customHeight="1" x14ac:dyDescent="0.25">
      <c r="A390" s="141">
        <v>831</v>
      </c>
      <c r="B390" s="137" t="s">
        <v>713</v>
      </c>
      <c r="C390" s="130">
        <v>0</v>
      </c>
      <c r="D390" s="130">
        <v>0</v>
      </c>
      <c r="E390" s="130">
        <v>0</v>
      </c>
      <c r="F390" s="130">
        <v>0</v>
      </c>
      <c r="G390" s="130">
        <v>0</v>
      </c>
      <c r="H390" s="130">
        <v>0</v>
      </c>
      <c r="I390" s="130">
        <v>0</v>
      </c>
      <c r="J390" s="130">
        <v>0</v>
      </c>
      <c r="K390" s="130">
        <v>0</v>
      </c>
      <c r="L390" s="130">
        <v>0</v>
      </c>
      <c r="M390" s="129">
        <f t="shared" si="56"/>
        <v>0</v>
      </c>
      <c r="N390" s="140"/>
    </row>
    <row r="391" spans="1:14" customFormat="1" ht="25.5" customHeight="1" x14ac:dyDescent="0.25">
      <c r="A391" s="141">
        <v>832</v>
      </c>
      <c r="B391" s="137" t="s">
        <v>714</v>
      </c>
      <c r="C391" s="130">
        <v>0</v>
      </c>
      <c r="D391" s="130">
        <v>0</v>
      </c>
      <c r="E391" s="130">
        <v>0</v>
      </c>
      <c r="F391" s="130">
        <v>0</v>
      </c>
      <c r="G391" s="130">
        <v>0</v>
      </c>
      <c r="H391" s="130">
        <v>0</v>
      </c>
      <c r="I391" s="130">
        <v>0</v>
      </c>
      <c r="J391" s="130">
        <v>0</v>
      </c>
      <c r="K391" s="130">
        <v>0</v>
      </c>
      <c r="L391" s="130">
        <v>0</v>
      </c>
      <c r="M391" s="129">
        <f t="shared" ref="M391:M430" si="69">SUM(C391:L391)</f>
        <v>0</v>
      </c>
      <c r="N391" s="140"/>
    </row>
    <row r="392" spans="1:14" customFormat="1" ht="25.5" customHeight="1" x14ac:dyDescent="0.25">
      <c r="A392" s="141">
        <v>833</v>
      </c>
      <c r="B392" s="137" t="s">
        <v>715</v>
      </c>
      <c r="C392" s="130">
        <v>0</v>
      </c>
      <c r="D392" s="130">
        <v>0</v>
      </c>
      <c r="E392" s="130">
        <v>0</v>
      </c>
      <c r="F392" s="130">
        <v>0</v>
      </c>
      <c r="G392" s="130">
        <v>0</v>
      </c>
      <c r="H392" s="130">
        <v>0</v>
      </c>
      <c r="I392" s="130">
        <v>0</v>
      </c>
      <c r="J392" s="130">
        <v>0</v>
      </c>
      <c r="K392" s="130">
        <v>0</v>
      </c>
      <c r="L392" s="130">
        <v>0</v>
      </c>
      <c r="M392" s="129">
        <f t="shared" si="69"/>
        <v>0</v>
      </c>
      <c r="N392" s="140"/>
    </row>
    <row r="393" spans="1:14" customFormat="1" ht="34.5" customHeight="1" x14ac:dyDescent="0.25">
      <c r="A393" s="141">
        <v>834</v>
      </c>
      <c r="B393" s="137" t="s">
        <v>716</v>
      </c>
      <c r="C393" s="130">
        <v>0</v>
      </c>
      <c r="D393" s="130">
        <v>0</v>
      </c>
      <c r="E393" s="130">
        <v>0</v>
      </c>
      <c r="F393" s="130">
        <v>0</v>
      </c>
      <c r="G393" s="130">
        <v>0</v>
      </c>
      <c r="H393" s="130">
        <v>0</v>
      </c>
      <c r="I393" s="130">
        <v>0</v>
      </c>
      <c r="J393" s="130">
        <v>0</v>
      </c>
      <c r="K393" s="130">
        <v>0</v>
      </c>
      <c r="L393" s="130">
        <v>0</v>
      </c>
      <c r="M393" s="129">
        <f t="shared" si="69"/>
        <v>0</v>
      </c>
      <c r="N393" s="140"/>
    </row>
    <row r="394" spans="1:14" customFormat="1" ht="33" customHeight="1" x14ac:dyDescent="0.25">
      <c r="A394" s="141">
        <v>835</v>
      </c>
      <c r="B394" s="137" t="s">
        <v>717</v>
      </c>
      <c r="C394" s="130">
        <v>0</v>
      </c>
      <c r="D394" s="130">
        <v>0</v>
      </c>
      <c r="E394" s="130">
        <v>0</v>
      </c>
      <c r="F394" s="130">
        <v>0</v>
      </c>
      <c r="G394" s="130">
        <v>0</v>
      </c>
      <c r="H394" s="130">
        <v>0</v>
      </c>
      <c r="I394" s="130">
        <v>0</v>
      </c>
      <c r="J394" s="130">
        <v>0</v>
      </c>
      <c r="K394" s="130">
        <v>0</v>
      </c>
      <c r="L394" s="130">
        <v>0</v>
      </c>
      <c r="M394" s="129">
        <f t="shared" si="69"/>
        <v>0</v>
      </c>
      <c r="N394" s="140"/>
    </row>
    <row r="395" spans="1:14" customFormat="1" ht="25.5" customHeight="1" x14ac:dyDescent="0.25">
      <c r="A395" s="134">
        <v>8500</v>
      </c>
      <c r="B395" s="135" t="s">
        <v>315</v>
      </c>
      <c r="C395" s="128">
        <f t="shared" ref="C395:N395" si="70">SUM(C396:C398)</f>
        <v>0</v>
      </c>
      <c r="D395" s="128">
        <f>SUM(D396:D398)</f>
        <v>0</v>
      </c>
      <c r="E395" s="128">
        <f t="shared" si="70"/>
        <v>0</v>
      </c>
      <c r="F395" s="128">
        <f t="shared" si="70"/>
        <v>0</v>
      </c>
      <c r="G395" s="128">
        <f t="shared" si="70"/>
        <v>0</v>
      </c>
      <c r="H395" s="128">
        <f t="shared" si="70"/>
        <v>0</v>
      </c>
      <c r="I395" s="128">
        <f t="shared" si="70"/>
        <v>0</v>
      </c>
      <c r="J395" s="128">
        <f t="shared" si="70"/>
        <v>0</v>
      </c>
      <c r="K395" s="128">
        <f t="shared" si="70"/>
        <v>0</v>
      </c>
      <c r="L395" s="128">
        <f t="shared" si="70"/>
        <v>0</v>
      </c>
      <c r="M395" s="128">
        <f t="shared" si="69"/>
        <v>0</v>
      </c>
      <c r="N395" s="144">
        <f t="shared" si="70"/>
        <v>0</v>
      </c>
    </row>
    <row r="396" spans="1:14" customFormat="1" ht="25.5" customHeight="1" x14ac:dyDescent="0.25">
      <c r="A396" s="141">
        <v>851</v>
      </c>
      <c r="B396" s="137" t="s">
        <v>718</v>
      </c>
      <c r="C396" s="130">
        <v>0</v>
      </c>
      <c r="D396" s="130">
        <v>0</v>
      </c>
      <c r="E396" s="130">
        <v>0</v>
      </c>
      <c r="F396" s="130">
        <v>0</v>
      </c>
      <c r="G396" s="130">
        <v>0</v>
      </c>
      <c r="H396" s="130">
        <v>0</v>
      </c>
      <c r="I396" s="130">
        <v>0</v>
      </c>
      <c r="J396" s="130">
        <v>0</v>
      </c>
      <c r="K396" s="130">
        <v>0</v>
      </c>
      <c r="L396" s="130">
        <v>0</v>
      </c>
      <c r="M396" s="129">
        <f t="shared" si="69"/>
        <v>0</v>
      </c>
      <c r="N396" s="140"/>
    </row>
    <row r="397" spans="1:14" customFormat="1" ht="25.5" customHeight="1" x14ac:dyDescent="0.25">
      <c r="A397" s="141">
        <v>852</v>
      </c>
      <c r="B397" s="137" t="s">
        <v>719</v>
      </c>
      <c r="C397" s="130">
        <v>0</v>
      </c>
      <c r="D397" s="130">
        <v>0</v>
      </c>
      <c r="E397" s="130">
        <v>0</v>
      </c>
      <c r="F397" s="130">
        <v>0</v>
      </c>
      <c r="G397" s="130">
        <v>0</v>
      </c>
      <c r="H397" s="130">
        <v>0</v>
      </c>
      <c r="I397" s="130">
        <v>0</v>
      </c>
      <c r="J397" s="130">
        <v>0</v>
      </c>
      <c r="K397" s="130">
        <v>0</v>
      </c>
      <c r="L397" s="130">
        <v>0</v>
      </c>
      <c r="M397" s="129">
        <f t="shared" si="69"/>
        <v>0</v>
      </c>
      <c r="N397" s="140"/>
    </row>
    <row r="398" spans="1:14" customFormat="1" ht="25.5" customHeight="1" x14ac:dyDescent="0.25">
      <c r="A398" s="141">
        <v>853</v>
      </c>
      <c r="B398" s="137" t="s">
        <v>720</v>
      </c>
      <c r="C398" s="130">
        <v>0</v>
      </c>
      <c r="D398" s="130">
        <v>0</v>
      </c>
      <c r="E398" s="130">
        <v>0</v>
      </c>
      <c r="F398" s="130">
        <v>0</v>
      </c>
      <c r="G398" s="130">
        <v>0</v>
      </c>
      <c r="H398" s="130">
        <v>0</v>
      </c>
      <c r="I398" s="130">
        <v>0</v>
      </c>
      <c r="J398" s="130">
        <v>0</v>
      </c>
      <c r="K398" s="130">
        <v>0</v>
      </c>
      <c r="L398" s="130">
        <v>0</v>
      </c>
      <c r="M398" s="129">
        <f t="shared" si="69"/>
        <v>0</v>
      </c>
      <c r="N398" s="140"/>
    </row>
    <row r="399" spans="1:14" customFormat="1" ht="25.5" customHeight="1" x14ac:dyDescent="0.25">
      <c r="A399" s="370">
        <v>9000</v>
      </c>
      <c r="B399" s="371" t="s">
        <v>721</v>
      </c>
      <c r="C399" s="369">
        <f t="shared" ref="C399:N399" si="71">C400+C409+C418+C421+C424+C426+C429</f>
        <v>16089533</v>
      </c>
      <c r="D399" s="369">
        <f>D400+D409+D418+D421+D424+D426+D429</f>
        <v>0</v>
      </c>
      <c r="E399" s="369">
        <f t="shared" si="71"/>
        <v>0</v>
      </c>
      <c r="F399" s="369">
        <f t="shared" si="71"/>
        <v>30193324</v>
      </c>
      <c r="G399" s="369">
        <f t="shared" si="71"/>
        <v>0</v>
      </c>
      <c r="H399" s="369">
        <f t="shared" si="71"/>
        <v>0</v>
      </c>
      <c r="I399" s="369">
        <f t="shared" si="71"/>
        <v>0</v>
      </c>
      <c r="J399" s="369">
        <f t="shared" si="71"/>
        <v>0</v>
      </c>
      <c r="K399" s="369">
        <f t="shared" si="71"/>
        <v>0</v>
      </c>
      <c r="L399" s="369">
        <f t="shared" si="71"/>
        <v>0</v>
      </c>
      <c r="M399" s="369">
        <f t="shared" si="69"/>
        <v>46282857</v>
      </c>
      <c r="N399" s="146">
        <f t="shared" si="71"/>
        <v>0</v>
      </c>
    </row>
    <row r="400" spans="1:14" customFormat="1" ht="25.5" customHeight="1" x14ac:dyDescent="0.25">
      <c r="A400" s="145">
        <v>9100</v>
      </c>
      <c r="B400" s="113" t="s">
        <v>722</v>
      </c>
      <c r="C400" s="128">
        <f>SUM(C401:C408)</f>
        <v>0</v>
      </c>
      <c r="D400" s="128">
        <f>SUM(D401:D408)</f>
        <v>0</v>
      </c>
      <c r="E400" s="128">
        <f t="shared" ref="E400:N400" si="72">SUM(E401:E408)</f>
        <v>0</v>
      </c>
      <c r="F400" s="128">
        <f t="shared" si="72"/>
        <v>18275509</v>
      </c>
      <c r="G400" s="128">
        <f t="shared" si="72"/>
        <v>0</v>
      </c>
      <c r="H400" s="128">
        <f t="shared" si="72"/>
        <v>0</v>
      </c>
      <c r="I400" s="128">
        <f t="shared" si="72"/>
        <v>0</v>
      </c>
      <c r="J400" s="128">
        <f t="shared" si="72"/>
        <v>0</v>
      </c>
      <c r="K400" s="128">
        <f t="shared" si="72"/>
        <v>0</v>
      </c>
      <c r="L400" s="128">
        <f t="shared" si="72"/>
        <v>0</v>
      </c>
      <c r="M400" s="128">
        <f t="shared" si="69"/>
        <v>18275509</v>
      </c>
      <c r="N400" s="144">
        <f t="shared" si="72"/>
        <v>0</v>
      </c>
    </row>
    <row r="401" spans="1:14" customFormat="1" ht="25.5" customHeight="1" x14ac:dyDescent="0.25">
      <c r="A401" s="141">
        <v>911</v>
      </c>
      <c r="B401" s="137" t="s">
        <v>723</v>
      </c>
      <c r="C401" s="131">
        <v>0</v>
      </c>
      <c r="D401" s="131">
        <v>0</v>
      </c>
      <c r="E401" s="131">
        <v>0</v>
      </c>
      <c r="F401" s="131">
        <v>18275509</v>
      </c>
      <c r="G401" s="131">
        <v>0</v>
      </c>
      <c r="H401" s="131">
        <v>0</v>
      </c>
      <c r="I401" s="131">
        <v>0</v>
      </c>
      <c r="J401" s="131">
        <v>0</v>
      </c>
      <c r="K401" s="131">
        <v>0</v>
      </c>
      <c r="L401" s="131">
        <v>0</v>
      </c>
      <c r="M401" s="129">
        <f t="shared" si="69"/>
        <v>18275509</v>
      </c>
      <c r="N401" s="140"/>
    </row>
    <row r="402" spans="1:14" customFormat="1" ht="30" customHeight="1" x14ac:dyDescent="0.25">
      <c r="A402" s="141">
        <v>912</v>
      </c>
      <c r="B402" s="137" t="s">
        <v>724</v>
      </c>
      <c r="C402" s="131">
        <v>0</v>
      </c>
      <c r="D402" s="131">
        <v>0</v>
      </c>
      <c r="E402" s="131">
        <v>0</v>
      </c>
      <c r="F402" s="131">
        <v>0</v>
      </c>
      <c r="G402" s="131">
        <v>0</v>
      </c>
      <c r="H402" s="131">
        <v>0</v>
      </c>
      <c r="I402" s="131">
        <v>0</v>
      </c>
      <c r="J402" s="131">
        <v>0</v>
      </c>
      <c r="K402" s="131">
        <v>0</v>
      </c>
      <c r="L402" s="131">
        <v>0</v>
      </c>
      <c r="M402" s="129">
        <f t="shared" si="69"/>
        <v>0</v>
      </c>
      <c r="N402" s="140"/>
    </row>
    <row r="403" spans="1:14" customFormat="1" ht="25.5" customHeight="1" x14ac:dyDescent="0.25">
      <c r="A403" s="141">
        <v>913</v>
      </c>
      <c r="B403" s="137" t="s">
        <v>725</v>
      </c>
      <c r="C403" s="131">
        <v>0</v>
      </c>
      <c r="D403" s="131">
        <v>0</v>
      </c>
      <c r="E403" s="131">
        <v>0</v>
      </c>
      <c r="F403" s="131">
        <v>0</v>
      </c>
      <c r="G403" s="131">
        <v>0</v>
      </c>
      <c r="H403" s="131">
        <v>0</v>
      </c>
      <c r="I403" s="131">
        <v>0</v>
      </c>
      <c r="J403" s="131">
        <v>0</v>
      </c>
      <c r="K403" s="131">
        <v>0</v>
      </c>
      <c r="L403" s="131">
        <v>0</v>
      </c>
      <c r="M403" s="129">
        <f t="shared" si="69"/>
        <v>0</v>
      </c>
      <c r="N403" s="140"/>
    </row>
    <row r="404" spans="1:14" customFormat="1" ht="25.5" customHeight="1" x14ac:dyDescent="0.25">
      <c r="A404" s="141">
        <v>914</v>
      </c>
      <c r="B404" s="137" t="s">
        <v>726</v>
      </c>
      <c r="C404" s="131">
        <v>0</v>
      </c>
      <c r="D404" s="131">
        <v>0</v>
      </c>
      <c r="E404" s="131">
        <v>0</v>
      </c>
      <c r="F404" s="131">
        <v>0</v>
      </c>
      <c r="G404" s="131">
        <v>0</v>
      </c>
      <c r="H404" s="131">
        <v>0</v>
      </c>
      <c r="I404" s="131">
        <v>0</v>
      </c>
      <c r="J404" s="131">
        <v>0</v>
      </c>
      <c r="K404" s="131">
        <v>0</v>
      </c>
      <c r="L404" s="131">
        <v>0</v>
      </c>
      <c r="M404" s="129">
        <f t="shared" si="69"/>
        <v>0</v>
      </c>
      <c r="N404" s="140"/>
    </row>
    <row r="405" spans="1:14" customFormat="1" ht="38.25" customHeight="1" x14ac:dyDescent="0.25">
      <c r="A405" s="141">
        <v>915</v>
      </c>
      <c r="B405" s="137" t="s">
        <v>727</v>
      </c>
      <c r="C405" s="131">
        <v>0</v>
      </c>
      <c r="D405" s="131">
        <v>0</v>
      </c>
      <c r="E405" s="131">
        <v>0</v>
      </c>
      <c r="F405" s="131">
        <v>0</v>
      </c>
      <c r="G405" s="131">
        <v>0</v>
      </c>
      <c r="H405" s="131">
        <v>0</v>
      </c>
      <c r="I405" s="131">
        <v>0</v>
      </c>
      <c r="J405" s="131">
        <v>0</v>
      </c>
      <c r="K405" s="131">
        <v>0</v>
      </c>
      <c r="L405" s="131">
        <v>0</v>
      </c>
      <c r="M405" s="129">
        <f t="shared" si="69"/>
        <v>0</v>
      </c>
      <c r="N405" s="140"/>
    </row>
    <row r="406" spans="1:14" customFormat="1" ht="25.5" customHeight="1" x14ac:dyDescent="0.25">
      <c r="A406" s="141">
        <v>916</v>
      </c>
      <c r="B406" s="137" t="s">
        <v>728</v>
      </c>
      <c r="C406" s="131">
        <v>0</v>
      </c>
      <c r="D406" s="131">
        <v>0</v>
      </c>
      <c r="E406" s="131">
        <v>0</v>
      </c>
      <c r="F406" s="131">
        <v>0</v>
      </c>
      <c r="G406" s="131">
        <v>0</v>
      </c>
      <c r="H406" s="131">
        <v>0</v>
      </c>
      <c r="I406" s="131">
        <v>0</v>
      </c>
      <c r="J406" s="131">
        <v>0</v>
      </c>
      <c r="K406" s="131">
        <v>0</v>
      </c>
      <c r="L406" s="131">
        <v>0</v>
      </c>
      <c r="M406" s="129">
        <f t="shared" si="69"/>
        <v>0</v>
      </c>
      <c r="N406" s="140"/>
    </row>
    <row r="407" spans="1:14" customFormat="1" ht="27.75" customHeight="1" x14ac:dyDescent="0.25">
      <c r="A407" s="141">
        <v>917</v>
      </c>
      <c r="B407" s="137" t="s">
        <v>729</v>
      </c>
      <c r="C407" s="131">
        <v>0</v>
      </c>
      <c r="D407" s="131">
        <v>0</v>
      </c>
      <c r="E407" s="131">
        <v>0</v>
      </c>
      <c r="F407" s="131">
        <v>0</v>
      </c>
      <c r="G407" s="131">
        <v>0</v>
      </c>
      <c r="H407" s="131">
        <v>0</v>
      </c>
      <c r="I407" s="131">
        <v>0</v>
      </c>
      <c r="J407" s="131">
        <v>0</v>
      </c>
      <c r="K407" s="131">
        <v>0</v>
      </c>
      <c r="L407" s="131">
        <v>0</v>
      </c>
      <c r="M407" s="129">
        <f t="shared" si="69"/>
        <v>0</v>
      </c>
      <c r="N407" s="140"/>
    </row>
    <row r="408" spans="1:14" customFormat="1" ht="25.5" customHeight="1" x14ac:dyDescent="0.25">
      <c r="A408" s="141">
        <v>918</v>
      </c>
      <c r="B408" s="137" t="s">
        <v>730</v>
      </c>
      <c r="C408" s="131">
        <v>0</v>
      </c>
      <c r="D408" s="131">
        <v>0</v>
      </c>
      <c r="E408" s="131">
        <v>0</v>
      </c>
      <c r="F408" s="131">
        <v>0</v>
      </c>
      <c r="G408" s="131">
        <v>0</v>
      </c>
      <c r="H408" s="131">
        <v>0</v>
      </c>
      <c r="I408" s="131">
        <v>0</v>
      </c>
      <c r="J408" s="131">
        <v>0</v>
      </c>
      <c r="K408" s="131">
        <v>0</v>
      </c>
      <c r="L408" s="131">
        <v>0</v>
      </c>
      <c r="M408" s="129">
        <f t="shared" si="69"/>
        <v>0</v>
      </c>
      <c r="N408" s="140"/>
    </row>
    <row r="409" spans="1:14" customFormat="1" ht="25.5" customHeight="1" x14ac:dyDescent="0.25">
      <c r="A409" s="134">
        <v>9200</v>
      </c>
      <c r="B409" s="135" t="s">
        <v>731</v>
      </c>
      <c r="C409" s="128">
        <f t="shared" ref="C409:N409" si="73">SUM(C410:C417)</f>
        <v>0</v>
      </c>
      <c r="D409" s="128">
        <f>SUM(D410:D417)</f>
        <v>0</v>
      </c>
      <c r="E409" s="128">
        <f t="shared" si="73"/>
        <v>0</v>
      </c>
      <c r="F409" s="128">
        <f t="shared" si="73"/>
        <v>11917815</v>
      </c>
      <c r="G409" s="128">
        <f t="shared" si="73"/>
        <v>0</v>
      </c>
      <c r="H409" s="128">
        <f t="shared" si="73"/>
        <v>0</v>
      </c>
      <c r="I409" s="128">
        <f t="shared" si="73"/>
        <v>0</v>
      </c>
      <c r="J409" s="128">
        <f t="shared" si="73"/>
        <v>0</v>
      </c>
      <c r="K409" s="128">
        <f t="shared" si="73"/>
        <v>0</v>
      </c>
      <c r="L409" s="128">
        <f t="shared" si="73"/>
        <v>0</v>
      </c>
      <c r="M409" s="128">
        <f t="shared" si="69"/>
        <v>11917815</v>
      </c>
      <c r="N409" s="144">
        <f t="shared" si="73"/>
        <v>0</v>
      </c>
    </row>
    <row r="410" spans="1:14" customFormat="1" ht="25.5" customHeight="1" x14ac:dyDescent="0.25">
      <c r="A410" s="141">
        <v>921</v>
      </c>
      <c r="B410" s="137" t="s">
        <v>732</v>
      </c>
      <c r="C410" s="131">
        <v>0</v>
      </c>
      <c r="D410" s="131">
        <v>0</v>
      </c>
      <c r="E410" s="131">
        <v>0</v>
      </c>
      <c r="F410" s="131">
        <v>11917815</v>
      </c>
      <c r="G410" s="131">
        <v>0</v>
      </c>
      <c r="H410" s="131">
        <v>0</v>
      </c>
      <c r="I410" s="131">
        <v>0</v>
      </c>
      <c r="J410" s="131">
        <v>0</v>
      </c>
      <c r="K410" s="131">
        <v>0</v>
      </c>
      <c r="L410" s="131">
        <v>0</v>
      </c>
      <c r="M410" s="129">
        <f t="shared" si="69"/>
        <v>11917815</v>
      </c>
      <c r="N410" s="140"/>
    </row>
    <row r="411" spans="1:14" customFormat="1" ht="25.5" customHeight="1" x14ac:dyDescent="0.25">
      <c r="A411" s="141">
        <v>922</v>
      </c>
      <c r="B411" s="137" t="s">
        <v>733</v>
      </c>
      <c r="C411" s="131">
        <v>0</v>
      </c>
      <c r="D411" s="131">
        <v>0</v>
      </c>
      <c r="E411" s="131">
        <v>0</v>
      </c>
      <c r="F411" s="131">
        <v>0</v>
      </c>
      <c r="G411" s="131">
        <v>0</v>
      </c>
      <c r="H411" s="131">
        <v>0</v>
      </c>
      <c r="I411" s="131">
        <v>0</v>
      </c>
      <c r="J411" s="131">
        <v>0</v>
      </c>
      <c r="K411" s="131">
        <v>0</v>
      </c>
      <c r="L411" s="131">
        <v>0</v>
      </c>
      <c r="M411" s="129">
        <f t="shared" si="69"/>
        <v>0</v>
      </c>
      <c r="N411" s="140"/>
    </row>
    <row r="412" spans="1:14" customFormat="1" ht="25.5" customHeight="1" x14ac:dyDescent="0.25">
      <c r="A412" s="141">
        <v>923</v>
      </c>
      <c r="B412" s="137" t="s">
        <v>734</v>
      </c>
      <c r="C412" s="131">
        <v>0</v>
      </c>
      <c r="D412" s="131">
        <v>0</v>
      </c>
      <c r="E412" s="131">
        <v>0</v>
      </c>
      <c r="F412" s="131">
        <v>0</v>
      </c>
      <c r="G412" s="131">
        <v>0</v>
      </c>
      <c r="H412" s="131">
        <v>0</v>
      </c>
      <c r="I412" s="131">
        <v>0</v>
      </c>
      <c r="J412" s="131">
        <v>0</v>
      </c>
      <c r="K412" s="131">
        <v>0</v>
      </c>
      <c r="L412" s="131">
        <v>0</v>
      </c>
      <c r="M412" s="129">
        <f t="shared" si="69"/>
        <v>0</v>
      </c>
      <c r="N412" s="140"/>
    </row>
    <row r="413" spans="1:14" customFormat="1" ht="25.5" customHeight="1" x14ac:dyDescent="0.25">
      <c r="A413" s="141">
        <v>924</v>
      </c>
      <c r="B413" s="137" t="s">
        <v>735</v>
      </c>
      <c r="C413" s="131">
        <v>0</v>
      </c>
      <c r="D413" s="131">
        <v>0</v>
      </c>
      <c r="E413" s="131">
        <v>0</v>
      </c>
      <c r="F413" s="131">
        <v>0</v>
      </c>
      <c r="G413" s="131">
        <v>0</v>
      </c>
      <c r="H413" s="131">
        <v>0</v>
      </c>
      <c r="I413" s="131">
        <v>0</v>
      </c>
      <c r="J413" s="131">
        <v>0</v>
      </c>
      <c r="K413" s="131">
        <v>0</v>
      </c>
      <c r="L413" s="131">
        <v>0</v>
      </c>
      <c r="M413" s="129">
        <f t="shared" si="69"/>
        <v>0</v>
      </c>
      <c r="N413" s="140"/>
    </row>
    <row r="414" spans="1:14" customFormat="1" ht="24" customHeight="1" x14ac:dyDescent="0.25">
      <c r="A414" s="141">
        <v>925</v>
      </c>
      <c r="B414" s="137" t="s">
        <v>736</v>
      </c>
      <c r="C414" s="131">
        <v>0</v>
      </c>
      <c r="D414" s="131">
        <v>0</v>
      </c>
      <c r="E414" s="131">
        <v>0</v>
      </c>
      <c r="F414" s="131">
        <v>0</v>
      </c>
      <c r="G414" s="131">
        <v>0</v>
      </c>
      <c r="H414" s="131">
        <v>0</v>
      </c>
      <c r="I414" s="131">
        <v>0</v>
      </c>
      <c r="J414" s="131">
        <v>0</v>
      </c>
      <c r="K414" s="131">
        <v>0</v>
      </c>
      <c r="L414" s="131">
        <v>0</v>
      </c>
      <c r="M414" s="129">
        <f t="shared" si="69"/>
        <v>0</v>
      </c>
      <c r="N414" s="140"/>
    </row>
    <row r="415" spans="1:14" customFormat="1" ht="25.5" customHeight="1" x14ac:dyDescent="0.25">
      <c r="A415" s="141">
        <v>926</v>
      </c>
      <c r="B415" s="137" t="s">
        <v>737</v>
      </c>
      <c r="C415" s="131">
        <v>0</v>
      </c>
      <c r="D415" s="131">
        <v>0</v>
      </c>
      <c r="E415" s="131">
        <v>0</v>
      </c>
      <c r="F415" s="131">
        <v>0</v>
      </c>
      <c r="G415" s="131">
        <v>0</v>
      </c>
      <c r="H415" s="131">
        <v>0</v>
      </c>
      <c r="I415" s="131">
        <v>0</v>
      </c>
      <c r="J415" s="131">
        <v>0</v>
      </c>
      <c r="K415" s="131">
        <v>0</v>
      </c>
      <c r="L415" s="131">
        <v>0</v>
      </c>
      <c r="M415" s="129">
        <f t="shared" si="69"/>
        <v>0</v>
      </c>
      <c r="N415" s="140"/>
    </row>
    <row r="416" spans="1:14" customFormat="1" ht="25.5" x14ac:dyDescent="0.25">
      <c r="A416" s="141">
        <v>927</v>
      </c>
      <c r="B416" s="137" t="s">
        <v>738</v>
      </c>
      <c r="C416" s="131">
        <v>0</v>
      </c>
      <c r="D416" s="131">
        <v>0</v>
      </c>
      <c r="E416" s="131">
        <v>0</v>
      </c>
      <c r="F416" s="131">
        <v>0</v>
      </c>
      <c r="G416" s="131">
        <v>0</v>
      </c>
      <c r="H416" s="131">
        <v>0</v>
      </c>
      <c r="I416" s="131">
        <v>0</v>
      </c>
      <c r="J416" s="131">
        <v>0</v>
      </c>
      <c r="K416" s="131">
        <v>0</v>
      </c>
      <c r="L416" s="131">
        <v>0</v>
      </c>
      <c r="M416" s="129">
        <f t="shared" si="69"/>
        <v>0</v>
      </c>
      <c r="N416" s="140"/>
    </row>
    <row r="417" spans="1:15" customFormat="1" ht="25.5" customHeight="1" x14ac:dyDescent="0.25">
      <c r="A417" s="141">
        <v>928</v>
      </c>
      <c r="B417" s="137" t="s">
        <v>739</v>
      </c>
      <c r="C417" s="131">
        <v>0</v>
      </c>
      <c r="D417" s="131">
        <v>0</v>
      </c>
      <c r="E417" s="131">
        <v>0</v>
      </c>
      <c r="F417" s="131">
        <v>0</v>
      </c>
      <c r="G417" s="131">
        <v>0</v>
      </c>
      <c r="H417" s="131">
        <v>0</v>
      </c>
      <c r="I417" s="131">
        <v>0</v>
      </c>
      <c r="J417" s="131">
        <v>0</v>
      </c>
      <c r="K417" s="131">
        <v>0</v>
      </c>
      <c r="L417" s="131">
        <v>0</v>
      </c>
      <c r="M417" s="129">
        <f t="shared" si="69"/>
        <v>0</v>
      </c>
      <c r="N417" s="140"/>
    </row>
    <row r="418" spans="1:15" customFormat="1" ht="25.5" customHeight="1" x14ac:dyDescent="0.25">
      <c r="A418" s="134">
        <v>9300</v>
      </c>
      <c r="B418" s="135" t="s">
        <v>740</v>
      </c>
      <c r="C418" s="128">
        <f t="shared" ref="C418:N418" si="74">SUM(C419:C420)</f>
        <v>0</v>
      </c>
      <c r="D418" s="128">
        <f>SUM(D419:D420)</f>
        <v>0</v>
      </c>
      <c r="E418" s="128">
        <f t="shared" si="74"/>
        <v>0</v>
      </c>
      <c r="F418" s="128">
        <f t="shared" si="74"/>
        <v>0</v>
      </c>
      <c r="G418" s="128">
        <f t="shared" si="74"/>
        <v>0</v>
      </c>
      <c r="H418" s="128">
        <f t="shared" si="74"/>
        <v>0</v>
      </c>
      <c r="I418" s="128">
        <f t="shared" si="74"/>
        <v>0</v>
      </c>
      <c r="J418" s="128">
        <f t="shared" si="74"/>
        <v>0</v>
      </c>
      <c r="K418" s="128">
        <f t="shared" si="74"/>
        <v>0</v>
      </c>
      <c r="L418" s="128">
        <f t="shared" si="74"/>
        <v>0</v>
      </c>
      <c r="M418" s="128">
        <f t="shared" si="69"/>
        <v>0</v>
      </c>
      <c r="N418" s="144">
        <f t="shared" si="74"/>
        <v>0</v>
      </c>
    </row>
    <row r="419" spans="1:15" customFormat="1" ht="25.5" customHeight="1" x14ac:dyDescent="0.25">
      <c r="A419" s="141">
        <v>931</v>
      </c>
      <c r="B419" s="137" t="s">
        <v>741</v>
      </c>
      <c r="C419" s="131">
        <v>0</v>
      </c>
      <c r="D419" s="131">
        <v>0</v>
      </c>
      <c r="E419" s="131">
        <v>0</v>
      </c>
      <c r="F419" s="131">
        <v>0</v>
      </c>
      <c r="G419" s="131">
        <v>0</v>
      </c>
      <c r="H419" s="131">
        <v>0</v>
      </c>
      <c r="I419" s="131">
        <v>0</v>
      </c>
      <c r="J419" s="131">
        <v>0</v>
      </c>
      <c r="K419" s="131">
        <v>0</v>
      </c>
      <c r="L419" s="131">
        <v>0</v>
      </c>
      <c r="M419" s="129">
        <f t="shared" si="69"/>
        <v>0</v>
      </c>
      <c r="N419" s="140"/>
    </row>
    <row r="420" spans="1:15" customFormat="1" ht="25.5" customHeight="1" x14ac:dyDescent="0.25">
      <c r="A420" s="141">
        <v>932</v>
      </c>
      <c r="B420" s="137" t="s">
        <v>742</v>
      </c>
      <c r="C420" s="131">
        <v>0</v>
      </c>
      <c r="D420" s="131">
        <v>0</v>
      </c>
      <c r="E420" s="131">
        <v>0</v>
      </c>
      <c r="F420" s="131">
        <v>0</v>
      </c>
      <c r="G420" s="131">
        <v>0</v>
      </c>
      <c r="H420" s="131">
        <v>0</v>
      </c>
      <c r="I420" s="131">
        <v>0</v>
      </c>
      <c r="J420" s="131">
        <v>0</v>
      </c>
      <c r="K420" s="131">
        <v>0</v>
      </c>
      <c r="L420" s="131">
        <v>0</v>
      </c>
      <c r="M420" s="129">
        <f t="shared" si="69"/>
        <v>0</v>
      </c>
      <c r="N420" s="140"/>
    </row>
    <row r="421" spans="1:15" customFormat="1" ht="25.5" customHeight="1" x14ac:dyDescent="0.25">
      <c r="A421" s="134">
        <v>9400</v>
      </c>
      <c r="B421" s="135" t="s">
        <v>743</v>
      </c>
      <c r="C421" s="128">
        <f t="shared" ref="C421:N421" si="75">SUM(C422:C423)</f>
        <v>0</v>
      </c>
      <c r="D421" s="128">
        <f>SUM(D422:D423)</f>
        <v>0</v>
      </c>
      <c r="E421" s="128">
        <f t="shared" si="75"/>
        <v>0</v>
      </c>
      <c r="F421" s="128">
        <f t="shared" si="75"/>
        <v>0</v>
      </c>
      <c r="G421" s="128">
        <f t="shared" si="75"/>
        <v>0</v>
      </c>
      <c r="H421" s="128">
        <f t="shared" si="75"/>
        <v>0</v>
      </c>
      <c r="I421" s="128">
        <f t="shared" si="75"/>
        <v>0</v>
      </c>
      <c r="J421" s="128">
        <f t="shared" si="75"/>
        <v>0</v>
      </c>
      <c r="K421" s="128">
        <f t="shared" si="75"/>
        <v>0</v>
      </c>
      <c r="L421" s="128">
        <f t="shared" si="75"/>
        <v>0</v>
      </c>
      <c r="M421" s="128">
        <f t="shared" si="69"/>
        <v>0</v>
      </c>
      <c r="N421" s="144">
        <f t="shared" si="75"/>
        <v>0</v>
      </c>
    </row>
    <row r="422" spans="1:15" customFormat="1" ht="25.5" customHeight="1" x14ac:dyDescent="0.25">
      <c r="A422" s="141">
        <v>941</v>
      </c>
      <c r="B422" s="137" t="s">
        <v>744</v>
      </c>
      <c r="C422" s="131">
        <v>0</v>
      </c>
      <c r="D422" s="131">
        <v>0</v>
      </c>
      <c r="E422" s="131">
        <v>0</v>
      </c>
      <c r="F422" s="131">
        <v>0</v>
      </c>
      <c r="G422" s="131">
        <v>0</v>
      </c>
      <c r="H422" s="131">
        <v>0</v>
      </c>
      <c r="I422" s="131">
        <v>0</v>
      </c>
      <c r="J422" s="131">
        <v>0</v>
      </c>
      <c r="K422" s="131">
        <v>0</v>
      </c>
      <c r="L422" s="131">
        <v>0</v>
      </c>
      <c r="M422" s="129">
        <f t="shared" si="69"/>
        <v>0</v>
      </c>
      <c r="N422" s="140"/>
    </row>
    <row r="423" spans="1:15" customFormat="1" ht="25.5" customHeight="1" x14ac:dyDescent="0.25">
      <c r="A423" s="141">
        <v>942</v>
      </c>
      <c r="B423" s="137" t="s">
        <v>745</v>
      </c>
      <c r="C423" s="131">
        <v>0</v>
      </c>
      <c r="D423" s="131">
        <v>0</v>
      </c>
      <c r="E423" s="131">
        <v>0</v>
      </c>
      <c r="F423" s="131">
        <v>0</v>
      </c>
      <c r="G423" s="131">
        <v>0</v>
      </c>
      <c r="H423" s="131">
        <v>0</v>
      </c>
      <c r="I423" s="131">
        <v>0</v>
      </c>
      <c r="J423" s="131">
        <v>0</v>
      </c>
      <c r="K423" s="131">
        <v>0</v>
      </c>
      <c r="L423" s="131">
        <v>0</v>
      </c>
      <c r="M423" s="129">
        <f t="shared" si="69"/>
        <v>0</v>
      </c>
      <c r="N423" s="140"/>
    </row>
    <row r="424" spans="1:15" customFormat="1" ht="25.5" customHeight="1" x14ac:dyDescent="0.25">
      <c r="A424" s="134">
        <v>9500</v>
      </c>
      <c r="B424" s="135" t="s">
        <v>746</v>
      </c>
      <c r="C424" s="128">
        <f t="shared" ref="C424:L424" si="76">SUM(C425:C425)</f>
        <v>0</v>
      </c>
      <c r="D424" s="128">
        <f t="shared" si="76"/>
        <v>0</v>
      </c>
      <c r="E424" s="128">
        <f t="shared" si="76"/>
        <v>0</v>
      </c>
      <c r="F424" s="128">
        <f t="shared" si="76"/>
        <v>0</v>
      </c>
      <c r="G424" s="128">
        <f t="shared" si="76"/>
        <v>0</v>
      </c>
      <c r="H424" s="128">
        <f t="shared" si="76"/>
        <v>0</v>
      </c>
      <c r="I424" s="128">
        <f t="shared" si="76"/>
        <v>0</v>
      </c>
      <c r="J424" s="128">
        <f t="shared" si="76"/>
        <v>0</v>
      </c>
      <c r="K424" s="128">
        <f t="shared" si="76"/>
        <v>0</v>
      </c>
      <c r="L424" s="128">
        <f t="shared" si="76"/>
        <v>0</v>
      </c>
      <c r="M424" s="128">
        <f t="shared" si="69"/>
        <v>0</v>
      </c>
      <c r="N424" s="143"/>
    </row>
    <row r="425" spans="1:15" customFormat="1" ht="25.5" customHeight="1" x14ac:dyDescent="0.25">
      <c r="A425" s="141">
        <v>951</v>
      </c>
      <c r="B425" s="137" t="s">
        <v>747</v>
      </c>
      <c r="C425" s="131">
        <v>0</v>
      </c>
      <c r="D425" s="131">
        <v>0</v>
      </c>
      <c r="E425" s="131">
        <v>0</v>
      </c>
      <c r="F425" s="131">
        <v>0</v>
      </c>
      <c r="G425" s="131">
        <v>0</v>
      </c>
      <c r="H425" s="131">
        <v>0</v>
      </c>
      <c r="I425" s="131">
        <v>0</v>
      </c>
      <c r="J425" s="131">
        <v>0</v>
      </c>
      <c r="K425" s="131">
        <v>0</v>
      </c>
      <c r="L425" s="131">
        <v>0</v>
      </c>
      <c r="M425" s="129">
        <f t="shared" si="69"/>
        <v>0</v>
      </c>
      <c r="N425" s="140"/>
    </row>
    <row r="426" spans="1:15" customFormat="1" ht="25.5" customHeight="1" x14ac:dyDescent="0.25">
      <c r="A426" s="134">
        <v>9600</v>
      </c>
      <c r="B426" s="135" t="s">
        <v>748</v>
      </c>
      <c r="C426" s="128">
        <f t="shared" ref="C426:N426" si="77">SUM(C427:C428)</f>
        <v>0</v>
      </c>
      <c r="D426" s="128">
        <f>SUM(D427:D428)</f>
        <v>0</v>
      </c>
      <c r="E426" s="128">
        <f t="shared" si="77"/>
        <v>0</v>
      </c>
      <c r="F426" s="128">
        <f t="shared" si="77"/>
        <v>0</v>
      </c>
      <c r="G426" s="128">
        <f t="shared" si="77"/>
        <v>0</v>
      </c>
      <c r="H426" s="128">
        <f t="shared" si="77"/>
        <v>0</v>
      </c>
      <c r="I426" s="128">
        <f t="shared" si="77"/>
        <v>0</v>
      </c>
      <c r="J426" s="128">
        <f t="shared" si="77"/>
        <v>0</v>
      </c>
      <c r="K426" s="128">
        <f t="shared" si="77"/>
        <v>0</v>
      </c>
      <c r="L426" s="128">
        <f t="shared" si="77"/>
        <v>0</v>
      </c>
      <c r="M426" s="128">
        <f t="shared" si="69"/>
        <v>0</v>
      </c>
      <c r="N426" s="144">
        <f t="shared" si="77"/>
        <v>0</v>
      </c>
    </row>
    <row r="427" spans="1:15" customFormat="1" ht="25.5" customHeight="1" x14ac:dyDescent="0.25">
      <c r="A427" s="141">
        <v>961</v>
      </c>
      <c r="B427" s="137" t="s">
        <v>749</v>
      </c>
      <c r="C427" s="130">
        <v>0</v>
      </c>
      <c r="D427" s="130">
        <v>0</v>
      </c>
      <c r="E427" s="130">
        <v>0</v>
      </c>
      <c r="F427" s="130">
        <v>0</v>
      </c>
      <c r="G427" s="130">
        <v>0</v>
      </c>
      <c r="H427" s="130">
        <v>0</v>
      </c>
      <c r="I427" s="130">
        <v>0</v>
      </c>
      <c r="J427" s="130">
        <v>0</v>
      </c>
      <c r="K427" s="130">
        <v>0</v>
      </c>
      <c r="L427" s="130">
        <v>0</v>
      </c>
      <c r="M427" s="129">
        <f t="shared" si="69"/>
        <v>0</v>
      </c>
      <c r="N427" s="140"/>
    </row>
    <row r="428" spans="1:15" customFormat="1" ht="36" customHeight="1" x14ac:dyDescent="0.25">
      <c r="A428" s="141">
        <v>962</v>
      </c>
      <c r="B428" s="137" t="s">
        <v>750</v>
      </c>
      <c r="C428" s="130">
        <v>0</v>
      </c>
      <c r="D428" s="130">
        <v>0</v>
      </c>
      <c r="E428" s="130">
        <v>0</v>
      </c>
      <c r="F428" s="130">
        <v>0</v>
      </c>
      <c r="G428" s="130">
        <v>0</v>
      </c>
      <c r="H428" s="130">
        <v>0</v>
      </c>
      <c r="I428" s="130">
        <v>0</v>
      </c>
      <c r="J428" s="130">
        <v>0</v>
      </c>
      <c r="K428" s="130">
        <v>0</v>
      </c>
      <c r="L428" s="130">
        <v>0</v>
      </c>
      <c r="M428" s="129">
        <f t="shared" si="69"/>
        <v>0</v>
      </c>
      <c r="N428" s="140"/>
    </row>
    <row r="429" spans="1:15" customFormat="1" ht="25.5" customHeight="1" x14ac:dyDescent="0.25">
      <c r="A429" s="145">
        <v>9900</v>
      </c>
      <c r="B429" s="113" t="s">
        <v>751</v>
      </c>
      <c r="C429" s="128">
        <f t="shared" ref="C429:N429" si="78">SUM(C430)</f>
        <v>16089533</v>
      </c>
      <c r="D429" s="128">
        <f t="shared" si="78"/>
        <v>0</v>
      </c>
      <c r="E429" s="128">
        <f t="shared" si="78"/>
        <v>0</v>
      </c>
      <c r="F429" s="128">
        <f t="shared" si="78"/>
        <v>0</v>
      </c>
      <c r="G429" s="128">
        <f t="shared" si="78"/>
        <v>0</v>
      </c>
      <c r="H429" s="128">
        <f t="shared" si="78"/>
        <v>0</v>
      </c>
      <c r="I429" s="128">
        <f t="shared" si="78"/>
        <v>0</v>
      </c>
      <c r="J429" s="128">
        <f t="shared" si="78"/>
        <v>0</v>
      </c>
      <c r="K429" s="128">
        <f t="shared" si="78"/>
        <v>0</v>
      </c>
      <c r="L429" s="128">
        <f t="shared" si="78"/>
        <v>0</v>
      </c>
      <c r="M429" s="128">
        <f t="shared" si="69"/>
        <v>16089533</v>
      </c>
      <c r="N429" s="144">
        <f t="shared" si="78"/>
        <v>0</v>
      </c>
    </row>
    <row r="430" spans="1:15" customFormat="1" ht="25.5" customHeight="1" x14ac:dyDescent="0.25">
      <c r="A430" s="141">
        <v>991</v>
      </c>
      <c r="B430" s="137" t="s">
        <v>752</v>
      </c>
      <c r="C430" s="131">
        <v>16089533</v>
      </c>
      <c r="D430" s="131">
        <v>0</v>
      </c>
      <c r="E430" s="131">
        <v>0</v>
      </c>
      <c r="F430" s="131"/>
      <c r="G430" s="131">
        <v>0</v>
      </c>
      <c r="H430" s="131">
        <v>0</v>
      </c>
      <c r="I430" s="131">
        <v>0</v>
      </c>
      <c r="J430" s="131">
        <v>0</v>
      </c>
      <c r="K430" s="131">
        <v>0</v>
      </c>
      <c r="L430" s="131">
        <v>0</v>
      </c>
      <c r="M430" s="129">
        <f t="shared" si="69"/>
        <v>16089533</v>
      </c>
      <c r="N430" s="140"/>
    </row>
    <row r="431" spans="1:15" customFormat="1" ht="3" customHeight="1" x14ac:dyDescent="0.25">
      <c r="A431" s="372"/>
      <c r="B431" s="373"/>
      <c r="C431" s="374"/>
      <c r="D431" s="374"/>
      <c r="E431" s="374"/>
      <c r="F431" s="374"/>
      <c r="G431" s="374"/>
      <c r="H431" s="374"/>
      <c r="I431" s="374"/>
      <c r="J431" s="374"/>
      <c r="K431" s="374"/>
      <c r="L431" s="374"/>
      <c r="M431" s="375"/>
      <c r="N431" s="140"/>
    </row>
    <row r="432" spans="1:15" s="71" customFormat="1" ht="25.5" customHeight="1" thickBot="1" x14ac:dyDescent="0.3">
      <c r="A432" s="376"/>
      <c r="B432" s="377" t="s">
        <v>753</v>
      </c>
      <c r="C432" s="378">
        <f>C6+C43+C108+C193+C252+C311+C333+C381+C399</f>
        <v>298937988.24000001</v>
      </c>
      <c r="D432" s="378">
        <f>D6+D43+D108+D193+D252+D311+D333+D381+D399</f>
        <v>0</v>
      </c>
      <c r="E432" s="378">
        <f t="shared" ref="E432:M432" si="79">E6+E43+E108+E193+E252+E311+E333+E381+E399</f>
        <v>7810165</v>
      </c>
      <c r="F432" s="378">
        <f t="shared" si="79"/>
        <v>62409980</v>
      </c>
      <c r="G432" s="378">
        <f t="shared" si="79"/>
        <v>0</v>
      </c>
      <c r="H432" s="378">
        <f t="shared" si="79"/>
        <v>1000000</v>
      </c>
      <c r="I432" s="378">
        <f t="shared" si="79"/>
        <v>0</v>
      </c>
      <c r="J432" s="378">
        <f t="shared" si="79"/>
        <v>0</v>
      </c>
      <c r="K432" s="378">
        <f t="shared" si="79"/>
        <v>0</v>
      </c>
      <c r="L432" s="378">
        <f t="shared" si="79"/>
        <v>0</v>
      </c>
      <c r="M432" s="378">
        <f t="shared" si="79"/>
        <v>370158133.24000001</v>
      </c>
      <c r="N432" s="379">
        <f>N6+N43+N108+N193+N252+N311+N333+N381+N399</f>
        <v>0</v>
      </c>
      <c r="O432" s="34"/>
    </row>
    <row r="433" spans="15:15" ht="15" hidden="1" x14ac:dyDescent="0.25"/>
    <row r="434" spans="15:15" ht="15.75" hidden="1" x14ac:dyDescent="0.25">
      <c r="O434" s="7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133" scale="61" fitToHeight="16" orientation="landscape" r:id="rId1"/>
  <headerFooter>
    <oddFooter>&amp;L&amp;"-,Cursiva"     Ejercicio Fiscal 2018&amp;RPágina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workbookViewId="0">
      <selection activeCell="D150" sqref="D150"/>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666" t="s">
        <v>1734</v>
      </c>
      <c r="B1" s="667"/>
      <c r="C1" s="667"/>
      <c r="D1" s="667"/>
      <c r="E1" s="668"/>
    </row>
    <row r="2" spans="1:5" ht="19.5" customHeight="1" x14ac:dyDescent="0.25">
      <c r="A2" s="669" t="str">
        <f>'Objetivos PMD'!$B$3</f>
        <v>Municipio:  Municipio de Zapotlán el Grande, Jalisco.</v>
      </c>
      <c r="B2" s="670"/>
      <c r="C2" s="670"/>
      <c r="D2" s="670"/>
      <c r="E2" s="671"/>
    </row>
    <row r="3" spans="1:5" ht="15.75" customHeight="1" x14ac:dyDescent="0.25">
      <c r="A3" s="672" t="s">
        <v>1735</v>
      </c>
      <c r="B3" s="673"/>
      <c r="C3" s="676" t="s">
        <v>1736</v>
      </c>
      <c r="D3" s="676"/>
      <c r="E3" s="676"/>
    </row>
    <row r="4" spans="1:5" ht="31.5" x14ac:dyDescent="0.25">
      <c r="A4" s="674"/>
      <c r="B4" s="675"/>
      <c r="C4" s="451" t="s">
        <v>1737</v>
      </c>
      <c r="D4" s="451" t="s">
        <v>1738</v>
      </c>
      <c r="E4" s="452" t="s">
        <v>1739</v>
      </c>
    </row>
    <row r="5" spans="1:5" s="457" customFormat="1" ht="5.25" customHeight="1" x14ac:dyDescent="0.25">
      <c r="A5" s="453"/>
      <c r="B5" s="454"/>
      <c r="C5" s="455"/>
      <c r="D5" s="455"/>
      <c r="E5" s="456"/>
    </row>
    <row r="6" spans="1:5" x14ac:dyDescent="0.25">
      <c r="A6" s="458"/>
      <c r="B6" s="459" t="s">
        <v>1740</v>
      </c>
      <c r="C6" s="460">
        <f>C7+C15+C25+C35+C45+C55+C59+C68+C72</f>
        <v>361347968.24000001</v>
      </c>
      <c r="D6" s="460">
        <f>D7+D15+D25+D35+D45+D35+D45+D55+D59+D68+D72</f>
        <v>0</v>
      </c>
      <c r="E6" s="460">
        <f>E7+E15+E25+E35+E45+E35+E45+E55+E59+E68+E72</f>
        <v>0</v>
      </c>
    </row>
    <row r="7" spans="1:5" x14ac:dyDescent="0.25">
      <c r="A7" s="461">
        <v>1000</v>
      </c>
      <c r="B7" s="462" t="s">
        <v>1564</v>
      </c>
      <c r="C7" s="463">
        <f>C8+C9+C10+C11+C12+C13+C14</f>
        <v>213454653.35000002</v>
      </c>
      <c r="D7" s="463">
        <f>D8+D9+D10+D11+D12+D13+D14</f>
        <v>0</v>
      </c>
      <c r="E7" s="463">
        <f>E8+E9+E10+E11+E12+E13+E14</f>
        <v>0</v>
      </c>
    </row>
    <row r="8" spans="1:5" x14ac:dyDescent="0.25">
      <c r="A8" s="464">
        <v>1100</v>
      </c>
      <c r="B8" s="465" t="s">
        <v>1741</v>
      </c>
      <c r="C8" s="466">
        <v>110457755</v>
      </c>
      <c r="D8" s="466"/>
      <c r="E8" s="466"/>
    </row>
    <row r="9" spans="1:5" x14ac:dyDescent="0.25">
      <c r="A9" s="464">
        <v>1200</v>
      </c>
      <c r="B9" s="465" t="s">
        <v>1742</v>
      </c>
      <c r="C9" s="466">
        <v>25419279</v>
      </c>
      <c r="D9" s="466"/>
      <c r="E9" s="466"/>
    </row>
    <row r="10" spans="1:5" x14ac:dyDescent="0.25">
      <c r="A10" s="464">
        <v>1300</v>
      </c>
      <c r="B10" s="465" t="s">
        <v>1743</v>
      </c>
      <c r="C10" s="466">
        <v>21776976.300000001</v>
      </c>
      <c r="D10" s="466"/>
      <c r="E10" s="466"/>
    </row>
    <row r="11" spans="1:5" x14ac:dyDescent="0.25">
      <c r="A11" s="464">
        <v>1400</v>
      </c>
      <c r="B11" s="465" t="s">
        <v>1744</v>
      </c>
      <c r="C11" s="466">
        <v>33388941.240000002</v>
      </c>
      <c r="D11" s="466"/>
      <c r="E11" s="466"/>
    </row>
    <row r="12" spans="1:5" x14ac:dyDescent="0.25">
      <c r="A12" s="464">
        <v>1500</v>
      </c>
      <c r="B12" s="465" t="s">
        <v>1745</v>
      </c>
      <c r="C12" s="466">
        <v>10269706.489999998</v>
      </c>
      <c r="D12" s="466"/>
      <c r="E12" s="466"/>
    </row>
    <row r="13" spans="1:5" x14ac:dyDescent="0.25">
      <c r="A13" s="464">
        <v>1600</v>
      </c>
      <c r="B13" s="465" t="s">
        <v>1746</v>
      </c>
      <c r="C13" s="466">
        <v>2000000</v>
      </c>
      <c r="D13" s="466"/>
      <c r="E13" s="466"/>
    </row>
    <row r="14" spans="1:5" x14ac:dyDescent="0.25">
      <c r="A14" s="464">
        <v>1700</v>
      </c>
      <c r="B14" s="465" t="s">
        <v>1747</v>
      </c>
      <c r="C14" s="466">
        <v>10141995.32</v>
      </c>
      <c r="D14" s="466"/>
      <c r="E14" s="466"/>
    </row>
    <row r="15" spans="1:5" x14ac:dyDescent="0.25">
      <c r="A15" s="462">
        <v>2000</v>
      </c>
      <c r="B15" s="462" t="s">
        <v>1565</v>
      </c>
      <c r="C15" s="467">
        <f>C16+C17+C18+C19+C20+C21+C22+C23+C24</f>
        <v>20199896.169999998</v>
      </c>
      <c r="D15" s="467">
        <f>D16+D17+D18+D19+D20+D21+D22+D23+D24</f>
        <v>0</v>
      </c>
      <c r="E15" s="467">
        <f>E16+E17+E18+E19+E20+E21+E22+E23+E24</f>
        <v>0</v>
      </c>
    </row>
    <row r="16" spans="1:5" x14ac:dyDescent="0.25">
      <c r="A16" s="464">
        <v>2100</v>
      </c>
      <c r="B16" s="468" t="s">
        <v>1748</v>
      </c>
      <c r="C16" s="466">
        <v>3048856.79</v>
      </c>
      <c r="D16" s="466"/>
      <c r="E16" s="466"/>
    </row>
    <row r="17" spans="1:5" x14ac:dyDescent="0.25">
      <c r="A17" s="464">
        <v>2200</v>
      </c>
      <c r="B17" s="465" t="s">
        <v>1749</v>
      </c>
      <c r="C17" s="466">
        <v>684848.73</v>
      </c>
      <c r="D17" s="466"/>
      <c r="E17" s="466"/>
    </row>
    <row r="18" spans="1:5" x14ac:dyDescent="0.25">
      <c r="A18" s="464">
        <v>2300</v>
      </c>
      <c r="B18" s="465" t="s">
        <v>1750</v>
      </c>
      <c r="C18" s="466">
        <v>0</v>
      </c>
      <c r="D18" s="466"/>
      <c r="E18" s="466"/>
    </row>
    <row r="19" spans="1:5" x14ac:dyDescent="0.25">
      <c r="A19" s="464">
        <v>2400</v>
      </c>
      <c r="B19" s="465" t="s">
        <v>1751</v>
      </c>
      <c r="C19" s="466">
        <v>6840407.7699999996</v>
      </c>
      <c r="D19" s="466"/>
      <c r="E19" s="466"/>
    </row>
    <row r="20" spans="1:5" x14ac:dyDescent="0.25">
      <c r="A20" s="464">
        <v>2500</v>
      </c>
      <c r="B20" s="465" t="s">
        <v>1752</v>
      </c>
      <c r="C20" s="466">
        <v>389580</v>
      </c>
      <c r="D20" s="466"/>
      <c r="E20" s="466"/>
    </row>
    <row r="21" spans="1:5" x14ac:dyDescent="0.25">
      <c r="A21" s="464">
        <v>2600</v>
      </c>
      <c r="B21" s="465" t="s">
        <v>1753</v>
      </c>
      <c r="C21" s="466">
        <v>5949442</v>
      </c>
      <c r="D21" s="466"/>
      <c r="E21" s="466"/>
    </row>
    <row r="22" spans="1:5" x14ac:dyDescent="0.25">
      <c r="A22" s="464">
        <v>2700</v>
      </c>
      <c r="B22" s="465" t="s">
        <v>1754</v>
      </c>
      <c r="C22" s="466">
        <v>1528553.98</v>
      </c>
      <c r="D22" s="466"/>
      <c r="E22" s="466"/>
    </row>
    <row r="23" spans="1:5" x14ac:dyDescent="0.25">
      <c r="A23" s="464">
        <v>2800</v>
      </c>
      <c r="B23" s="465" t="s">
        <v>1755</v>
      </c>
      <c r="C23" s="466">
        <v>50000</v>
      </c>
      <c r="D23" s="466"/>
      <c r="E23" s="466"/>
    </row>
    <row r="24" spans="1:5" x14ac:dyDescent="0.25">
      <c r="A24" s="464">
        <v>2900</v>
      </c>
      <c r="B24" s="465" t="s">
        <v>1756</v>
      </c>
      <c r="C24" s="466">
        <v>1708206.9</v>
      </c>
      <c r="D24" s="466"/>
      <c r="E24" s="466"/>
    </row>
    <row r="25" spans="1:5" x14ac:dyDescent="0.25">
      <c r="A25" s="462">
        <v>3000</v>
      </c>
      <c r="B25" s="462" t="s">
        <v>1757</v>
      </c>
      <c r="C25" s="467">
        <f>C26+C27+C28+C29+C30+C31+C32+C33+C34</f>
        <v>43815324.890000001</v>
      </c>
      <c r="D25" s="467">
        <f>D26+D27+D28+D29+D30+D31+D32+D33+D34</f>
        <v>0</v>
      </c>
      <c r="E25" s="467">
        <f>E26+E27+E28+E29+E30+E31+E32+E33+E34</f>
        <v>0</v>
      </c>
    </row>
    <row r="26" spans="1:5" x14ac:dyDescent="0.25">
      <c r="A26" s="464">
        <v>3100</v>
      </c>
      <c r="B26" s="465" t="s">
        <v>1758</v>
      </c>
      <c r="C26" s="466">
        <v>16428815</v>
      </c>
      <c r="D26" s="466"/>
      <c r="E26" s="466"/>
    </row>
    <row r="27" spans="1:5" x14ac:dyDescent="0.25">
      <c r="A27" s="464">
        <v>3200</v>
      </c>
      <c r="B27" s="465" t="s">
        <v>1759</v>
      </c>
      <c r="C27" s="466">
        <v>1211160</v>
      </c>
      <c r="D27" s="466"/>
      <c r="E27" s="466"/>
    </row>
    <row r="28" spans="1:5" x14ac:dyDescent="0.25">
      <c r="A28" s="464">
        <v>3300</v>
      </c>
      <c r="B28" s="465" t="s">
        <v>1760</v>
      </c>
      <c r="C28" s="466">
        <f>2662471.58-1000000</f>
        <v>1662471.58</v>
      </c>
      <c r="D28" s="466"/>
      <c r="E28" s="466"/>
    </row>
    <row r="29" spans="1:5" x14ac:dyDescent="0.25">
      <c r="A29" s="464">
        <v>3400</v>
      </c>
      <c r="B29" s="465" t="s">
        <v>1761</v>
      </c>
      <c r="C29" s="466">
        <v>1775790.4</v>
      </c>
      <c r="D29" s="466"/>
      <c r="E29" s="466"/>
    </row>
    <row r="30" spans="1:5" x14ac:dyDescent="0.25">
      <c r="A30" s="464">
        <v>3500</v>
      </c>
      <c r="B30" s="468" t="s">
        <v>1762</v>
      </c>
      <c r="C30" s="466">
        <v>17180584.91</v>
      </c>
      <c r="D30" s="466"/>
      <c r="E30" s="466"/>
    </row>
    <row r="31" spans="1:5" x14ac:dyDescent="0.25">
      <c r="A31" s="464">
        <v>3600</v>
      </c>
      <c r="B31" s="465" t="s">
        <v>1763</v>
      </c>
      <c r="C31" s="466">
        <v>293700</v>
      </c>
      <c r="D31" s="466"/>
      <c r="E31" s="466"/>
    </row>
    <row r="32" spans="1:5" x14ac:dyDescent="0.25">
      <c r="A32" s="464">
        <v>3700</v>
      </c>
      <c r="B32" s="465" t="s">
        <v>1764</v>
      </c>
      <c r="C32" s="466">
        <v>217185.66</v>
      </c>
      <c r="D32" s="466"/>
      <c r="E32" s="466"/>
    </row>
    <row r="33" spans="1:5" x14ac:dyDescent="0.25">
      <c r="A33" s="464">
        <v>3800</v>
      </c>
      <c r="B33" s="465" t="s">
        <v>1765</v>
      </c>
      <c r="C33" s="466">
        <v>3397766.34</v>
      </c>
      <c r="D33" s="466"/>
      <c r="E33" s="466"/>
    </row>
    <row r="34" spans="1:5" x14ac:dyDescent="0.25">
      <c r="A34" s="464">
        <v>3900</v>
      </c>
      <c r="B34" s="465" t="s">
        <v>1766</v>
      </c>
      <c r="C34" s="466">
        <v>1647851</v>
      </c>
      <c r="D34" s="466"/>
      <c r="E34" s="466"/>
    </row>
    <row r="35" spans="1:5" x14ac:dyDescent="0.25">
      <c r="A35" s="462">
        <v>4000</v>
      </c>
      <c r="B35" s="469" t="s">
        <v>1767</v>
      </c>
      <c r="C35" s="467">
        <f>C36+C37+C38+C39+C40+C41+C42+C43+C44</f>
        <v>31987274.43</v>
      </c>
      <c r="D35" s="467">
        <f>D36+D37+D38+D39+D40+D41+D42+D43+D44</f>
        <v>0</v>
      </c>
      <c r="E35" s="467">
        <f>E36+E37+E38+E39+E40+E41+E42+E43+E44</f>
        <v>0</v>
      </c>
    </row>
    <row r="36" spans="1:5" x14ac:dyDescent="0.25">
      <c r="A36" s="464">
        <v>4100</v>
      </c>
      <c r="B36" s="465" t="s">
        <v>1768</v>
      </c>
      <c r="C36" s="466">
        <v>0</v>
      </c>
      <c r="D36" s="466"/>
      <c r="E36" s="466"/>
    </row>
    <row r="37" spans="1:5" x14ac:dyDescent="0.25">
      <c r="A37" s="464">
        <v>4200</v>
      </c>
      <c r="B37" s="465" t="s">
        <v>1769</v>
      </c>
      <c r="C37" s="466">
        <v>0</v>
      </c>
      <c r="D37" s="466"/>
      <c r="E37" s="466"/>
    </row>
    <row r="38" spans="1:5" x14ac:dyDescent="0.25">
      <c r="A38" s="464">
        <v>4300</v>
      </c>
      <c r="B38" s="465" t="s">
        <v>1770</v>
      </c>
      <c r="C38" s="466">
        <v>1960000</v>
      </c>
      <c r="D38" s="466"/>
      <c r="E38" s="466"/>
    </row>
    <row r="39" spans="1:5" x14ac:dyDescent="0.25">
      <c r="A39" s="464">
        <v>4400</v>
      </c>
      <c r="B39" s="465" t="s">
        <v>1771</v>
      </c>
      <c r="C39" s="466">
        <v>22880374.579999998</v>
      </c>
      <c r="D39" s="466"/>
      <c r="E39" s="466"/>
    </row>
    <row r="40" spans="1:5" x14ac:dyDescent="0.25">
      <c r="A40" s="464">
        <v>4500</v>
      </c>
      <c r="B40" s="465" t="s">
        <v>1772</v>
      </c>
      <c r="C40" s="466">
        <v>6252499.8499999996</v>
      </c>
      <c r="D40" s="466"/>
      <c r="E40" s="466"/>
    </row>
    <row r="41" spans="1:5" x14ac:dyDescent="0.25">
      <c r="A41" s="464">
        <v>4600</v>
      </c>
      <c r="B41" s="465" t="s">
        <v>1773</v>
      </c>
      <c r="C41" s="466">
        <v>894400</v>
      </c>
      <c r="D41" s="466"/>
      <c r="E41" s="466"/>
    </row>
    <row r="42" spans="1:5" x14ac:dyDescent="0.25">
      <c r="A42" s="464">
        <v>4700</v>
      </c>
      <c r="B42" s="465" t="s">
        <v>1774</v>
      </c>
      <c r="C42" s="466">
        <v>0</v>
      </c>
      <c r="D42" s="466"/>
      <c r="E42" s="466"/>
    </row>
    <row r="43" spans="1:5" x14ac:dyDescent="0.25">
      <c r="A43" s="464">
        <v>4800</v>
      </c>
      <c r="B43" s="465" t="s">
        <v>1775</v>
      </c>
      <c r="C43" s="466">
        <v>0</v>
      </c>
      <c r="D43" s="466"/>
      <c r="E43" s="466"/>
    </row>
    <row r="44" spans="1:5" x14ac:dyDescent="0.25">
      <c r="A44" s="464">
        <v>4900</v>
      </c>
      <c r="B44" s="465" t="s">
        <v>1776</v>
      </c>
      <c r="C44" s="466">
        <v>0</v>
      </c>
      <c r="D44" s="466"/>
      <c r="E44" s="466"/>
    </row>
    <row r="45" spans="1:5" x14ac:dyDescent="0.25">
      <c r="A45" s="462">
        <v>5000</v>
      </c>
      <c r="B45" s="469" t="s">
        <v>1777</v>
      </c>
      <c r="C45" s="467">
        <f>C46+C47+C48+C49+C50+C51+C52+C53+C54</f>
        <v>938996.4</v>
      </c>
      <c r="D45" s="467">
        <f>D46+D47+D48+D49+D50+D51+D52+D53+D54</f>
        <v>0</v>
      </c>
      <c r="E45" s="467">
        <f>E46+E47+E48+E49+E50+E51+E52+E53+E54</f>
        <v>0</v>
      </c>
    </row>
    <row r="46" spans="1:5" x14ac:dyDescent="0.25">
      <c r="A46" s="464">
        <v>5100</v>
      </c>
      <c r="B46" s="465" t="s">
        <v>1778</v>
      </c>
      <c r="C46" s="466">
        <v>588503.56000000006</v>
      </c>
      <c r="D46" s="466"/>
      <c r="E46" s="466"/>
    </row>
    <row r="47" spans="1:5" x14ac:dyDescent="0.25">
      <c r="A47" s="464">
        <v>5200</v>
      </c>
      <c r="B47" s="465" t="s">
        <v>1779</v>
      </c>
      <c r="C47" s="466">
        <v>12100</v>
      </c>
      <c r="D47" s="466"/>
      <c r="E47" s="466"/>
    </row>
    <row r="48" spans="1:5" x14ac:dyDescent="0.25">
      <c r="A48" s="464">
        <v>5300</v>
      </c>
      <c r="B48" s="465" t="s">
        <v>1780</v>
      </c>
      <c r="C48" s="466">
        <v>0</v>
      </c>
      <c r="D48" s="466"/>
      <c r="E48" s="466"/>
    </row>
    <row r="49" spans="1:5" x14ac:dyDescent="0.25">
      <c r="A49" s="464">
        <v>5400</v>
      </c>
      <c r="B49" s="465" t="s">
        <v>1781</v>
      </c>
      <c r="C49" s="466">
        <v>0</v>
      </c>
      <c r="D49" s="466"/>
      <c r="E49" s="466"/>
    </row>
    <row r="50" spans="1:5" x14ac:dyDescent="0.25">
      <c r="A50" s="464">
        <v>5500</v>
      </c>
      <c r="B50" s="465" t="s">
        <v>1782</v>
      </c>
      <c r="C50" s="466">
        <v>0</v>
      </c>
      <c r="D50" s="466"/>
      <c r="E50" s="466"/>
    </row>
    <row r="51" spans="1:5" x14ac:dyDescent="0.25">
      <c r="A51" s="464">
        <v>5600</v>
      </c>
      <c r="B51" s="465" t="s">
        <v>1783</v>
      </c>
      <c r="C51" s="466">
        <v>338392.83999999997</v>
      </c>
      <c r="D51" s="466"/>
      <c r="E51" s="466"/>
    </row>
    <row r="52" spans="1:5" x14ac:dyDescent="0.25">
      <c r="A52" s="464">
        <v>5700</v>
      </c>
      <c r="B52" s="465" t="s">
        <v>1784</v>
      </c>
      <c r="C52" s="466">
        <v>0</v>
      </c>
      <c r="D52" s="466"/>
      <c r="E52" s="466"/>
    </row>
    <row r="53" spans="1:5" x14ac:dyDescent="0.25">
      <c r="A53" s="464">
        <v>5800</v>
      </c>
      <c r="B53" s="465" t="s">
        <v>1785</v>
      </c>
      <c r="C53" s="466">
        <v>0</v>
      </c>
      <c r="D53" s="466"/>
      <c r="E53" s="466"/>
    </row>
    <row r="54" spans="1:5" x14ac:dyDescent="0.25">
      <c r="A54" s="464">
        <v>5900</v>
      </c>
      <c r="B54" s="465" t="s">
        <v>1786</v>
      </c>
      <c r="C54" s="466">
        <v>0</v>
      </c>
      <c r="D54" s="466"/>
      <c r="E54" s="466"/>
    </row>
    <row r="55" spans="1:5" x14ac:dyDescent="0.25">
      <c r="A55" s="462">
        <v>6000</v>
      </c>
      <c r="B55" s="462" t="s">
        <v>1787</v>
      </c>
      <c r="C55" s="470">
        <f>C56+C57+C58</f>
        <v>4668966</v>
      </c>
      <c r="D55" s="470">
        <f>D56+D57+D58</f>
        <v>0</v>
      </c>
      <c r="E55" s="470">
        <f>E56+E57+E58</f>
        <v>0</v>
      </c>
    </row>
    <row r="56" spans="1:5" x14ac:dyDescent="0.25">
      <c r="A56" s="464">
        <v>6100</v>
      </c>
      <c r="B56" s="465" t="s">
        <v>1788</v>
      </c>
      <c r="C56" s="466">
        <f>12479131-7810165</f>
        <v>4668966</v>
      </c>
      <c r="D56" s="466"/>
      <c r="E56" s="466"/>
    </row>
    <row r="57" spans="1:5" x14ac:dyDescent="0.25">
      <c r="A57" s="464">
        <v>6200</v>
      </c>
      <c r="B57" s="465" t="s">
        <v>1789</v>
      </c>
      <c r="C57" s="466"/>
      <c r="D57" s="466"/>
      <c r="E57" s="466"/>
    </row>
    <row r="58" spans="1:5" x14ac:dyDescent="0.25">
      <c r="A58" s="464">
        <v>6300</v>
      </c>
      <c r="B58" s="465" t="s">
        <v>1790</v>
      </c>
      <c r="C58" s="466"/>
      <c r="D58" s="466"/>
      <c r="E58" s="466"/>
    </row>
    <row r="59" spans="1:5" x14ac:dyDescent="0.25">
      <c r="A59" s="462">
        <v>7000</v>
      </c>
      <c r="B59" s="471" t="s">
        <v>1791</v>
      </c>
      <c r="C59" s="467">
        <f>C60+C61+C62+C63+C64+C65+C66+C67</f>
        <v>0</v>
      </c>
      <c r="D59" s="467">
        <f>D60+D61+D62+D63+D64+D65+D66+D67</f>
        <v>0</v>
      </c>
      <c r="E59" s="467">
        <f>E60+E61+E62+E63+E64+E65+E66+E67</f>
        <v>0</v>
      </c>
    </row>
    <row r="60" spans="1:5" x14ac:dyDescent="0.25">
      <c r="A60" s="464">
        <v>7100</v>
      </c>
      <c r="B60" s="465" t="s">
        <v>1792</v>
      </c>
      <c r="C60" s="466"/>
      <c r="D60" s="466"/>
      <c r="E60" s="466"/>
    </row>
    <row r="61" spans="1:5" x14ac:dyDescent="0.25">
      <c r="A61" s="464">
        <v>7200</v>
      </c>
      <c r="B61" s="465" t="s">
        <v>1793</v>
      </c>
      <c r="C61" s="466"/>
      <c r="D61" s="466"/>
      <c r="E61" s="466"/>
    </row>
    <row r="62" spans="1:5" x14ac:dyDescent="0.25">
      <c r="A62" s="464">
        <v>7300</v>
      </c>
      <c r="B62" s="465" t="s">
        <v>1794</v>
      </c>
      <c r="C62" s="466"/>
      <c r="D62" s="466"/>
      <c r="E62" s="466"/>
    </row>
    <row r="63" spans="1:5" x14ac:dyDescent="0.25">
      <c r="A63" s="464">
        <v>7400</v>
      </c>
      <c r="B63" s="465" t="s">
        <v>1795</v>
      </c>
      <c r="C63" s="466"/>
      <c r="D63" s="466"/>
      <c r="E63" s="466"/>
    </row>
    <row r="64" spans="1:5" x14ac:dyDescent="0.25">
      <c r="A64" s="464">
        <v>7500</v>
      </c>
      <c r="B64" s="465" t="s">
        <v>1796</v>
      </c>
      <c r="C64" s="466"/>
      <c r="D64" s="466"/>
      <c r="E64" s="466"/>
    </row>
    <row r="65" spans="1:5" x14ac:dyDescent="0.25">
      <c r="A65" s="464"/>
      <c r="B65" s="472" t="s">
        <v>1797</v>
      </c>
      <c r="C65" s="466"/>
      <c r="D65" s="466"/>
      <c r="E65" s="466"/>
    </row>
    <row r="66" spans="1:5" x14ac:dyDescent="0.25">
      <c r="A66" s="464">
        <v>7600</v>
      </c>
      <c r="B66" s="465" t="s">
        <v>1798</v>
      </c>
      <c r="C66" s="466"/>
      <c r="D66" s="466"/>
      <c r="E66" s="466"/>
    </row>
    <row r="67" spans="1:5" x14ac:dyDescent="0.25">
      <c r="A67" s="464">
        <v>7900</v>
      </c>
      <c r="B67" s="465" t="s">
        <v>1799</v>
      </c>
      <c r="C67" s="466"/>
      <c r="D67" s="466"/>
      <c r="E67" s="466"/>
    </row>
    <row r="68" spans="1:5" x14ac:dyDescent="0.25">
      <c r="A68" s="462">
        <v>8000</v>
      </c>
      <c r="B68" s="462" t="s">
        <v>1800</v>
      </c>
      <c r="C68" s="470">
        <f>C69+C70+C71</f>
        <v>0</v>
      </c>
      <c r="D68" s="470">
        <f>D69+D70+D71</f>
        <v>0</v>
      </c>
      <c r="E68" s="470">
        <f>E69+E70+E71</f>
        <v>0</v>
      </c>
    </row>
    <row r="69" spans="1:5" x14ac:dyDescent="0.25">
      <c r="A69" s="464">
        <v>8100</v>
      </c>
      <c r="B69" s="465" t="s">
        <v>1801</v>
      </c>
      <c r="C69" s="466"/>
      <c r="D69" s="466"/>
      <c r="E69" s="466"/>
    </row>
    <row r="70" spans="1:5" x14ac:dyDescent="0.25">
      <c r="A70" s="464">
        <v>8300</v>
      </c>
      <c r="B70" s="465" t="s">
        <v>1802</v>
      </c>
      <c r="C70" s="466"/>
      <c r="D70" s="466"/>
      <c r="E70" s="466"/>
    </row>
    <row r="71" spans="1:5" x14ac:dyDescent="0.25">
      <c r="A71" s="464">
        <v>8500</v>
      </c>
      <c r="B71" s="465" t="s">
        <v>1803</v>
      </c>
      <c r="C71" s="466"/>
      <c r="D71" s="466"/>
      <c r="E71" s="466"/>
    </row>
    <row r="72" spans="1:5" x14ac:dyDescent="0.25">
      <c r="A72" s="462">
        <v>9000</v>
      </c>
      <c r="B72" s="462" t="s">
        <v>1804</v>
      </c>
      <c r="C72" s="467">
        <f>C73+C74+C75+C76+C77+C78+C79</f>
        <v>46282857</v>
      </c>
      <c r="D72" s="467">
        <f>D73+D74+D75+D76+D77+D78+D79</f>
        <v>0</v>
      </c>
      <c r="E72" s="467">
        <f>E73+E74+E75+E76+E77+E78+E79</f>
        <v>0</v>
      </c>
    </row>
    <row r="73" spans="1:5" x14ac:dyDescent="0.25">
      <c r="A73" s="464">
        <v>9100</v>
      </c>
      <c r="B73" s="465" t="s">
        <v>1805</v>
      </c>
      <c r="C73" s="466">
        <v>18275509</v>
      </c>
      <c r="D73" s="466"/>
      <c r="E73" s="466"/>
    </row>
    <row r="74" spans="1:5" x14ac:dyDescent="0.25">
      <c r="A74" s="464">
        <v>9200</v>
      </c>
      <c r="B74" s="465" t="s">
        <v>1806</v>
      </c>
      <c r="C74" s="466">
        <v>11917815</v>
      </c>
      <c r="D74" s="466"/>
      <c r="E74" s="466"/>
    </row>
    <row r="75" spans="1:5" x14ac:dyDescent="0.25">
      <c r="A75" s="464">
        <v>9300</v>
      </c>
      <c r="B75" s="465" t="s">
        <v>1807</v>
      </c>
      <c r="C75" s="466">
        <v>0</v>
      </c>
      <c r="D75" s="466"/>
      <c r="E75" s="466"/>
    </row>
    <row r="76" spans="1:5" x14ac:dyDescent="0.25">
      <c r="A76" s="464">
        <v>9400</v>
      </c>
      <c r="B76" s="465" t="s">
        <v>1808</v>
      </c>
      <c r="C76" s="466">
        <v>0</v>
      </c>
      <c r="D76" s="466"/>
      <c r="E76" s="466"/>
    </row>
    <row r="77" spans="1:5" x14ac:dyDescent="0.25">
      <c r="A77" s="464">
        <v>9500</v>
      </c>
      <c r="B77" s="465" t="s">
        <v>1809</v>
      </c>
      <c r="C77" s="466">
        <v>0</v>
      </c>
      <c r="D77" s="466"/>
      <c r="E77" s="466"/>
    </row>
    <row r="78" spans="1:5" x14ac:dyDescent="0.25">
      <c r="A78" s="464">
        <v>9600</v>
      </c>
      <c r="B78" s="465" t="s">
        <v>1810</v>
      </c>
      <c r="C78" s="466">
        <v>0</v>
      </c>
      <c r="D78" s="466"/>
      <c r="E78" s="466"/>
    </row>
    <row r="79" spans="1:5" x14ac:dyDescent="0.25">
      <c r="A79" s="464">
        <v>9900</v>
      </c>
      <c r="B79" s="465" t="s">
        <v>1811</v>
      </c>
      <c r="C79" s="466">
        <v>16089533</v>
      </c>
      <c r="D79" s="466"/>
      <c r="E79" s="466"/>
    </row>
    <row r="80" spans="1:5" x14ac:dyDescent="0.25">
      <c r="A80" s="458"/>
      <c r="B80" s="459" t="s">
        <v>1812</v>
      </c>
      <c r="C80" s="473">
        <f>C81+C89+C99+C109+C119+C129+C133+C142+C146</f>
        <v>8810165</v>
      </c>
      <c r="D80" s="473">
        <f>D81+D89+D99+D109+D119+D129+D133+D142+D146</f>
        <v>0</v>
      </c>
      <c r="E80" s="473">
        <f>E81+E89+E99+E109+E119+E129+E133+E142+E146</f>
        <v>0</v>
      </c>
    </row>
    <row r="81" spans="1:5" x14ac:dyDescent="0.25">
      <c r="A81" s="461">
        <v>1000</v>
      </c>
      <c r="B81" s="462" t="s">
        <v>1813</v>
      </c>
      <c r="C81" s="467">
        <f>C82+C83+C84+C85+C86+C87+C88</f>
        <v>0</v>
      </c>
      <c r="D81" s="467">
        <f>D82+D83+D84+D85+D86+D87+D88</f>
        <v>0</v>
      </c>
      <c r="E81" s="467">
        <f>E82+E83+E84+E85+E86+E87+E88</f>
        <v>0</v>
      </c>
    </row>
    <row r="82" spans="1:5" x14ac:dyDescent="0.25">
      <c r="A82" s="464">
        <v>1100</v>
      </c>
      <c r="B82" s="465" t="s">
        <v>1741</v>
      </c>
      <c r="C82" s="466"/>
      <c r="D82" s="466"/>
      <c r="E82" s="466"/>
    </row>
    <row r="83" spans="1:5" x14ac:dyDescent="0.25">
      <c r="A83" s="464">
        <v>1200</v>
      </c>
      <c r="B83" s="465" t="s">
        <v>1742</v>
      </c>
      <c r="C83" s="466"/>
      <c r="D83" s="466"/>
      <c r="E83" s="466"/>
    </row>
    <row r="84" spans="1:5" x14ac:dyDescent="0.25">
      <c r="A84" s="464">
        <v>1300</v>
      </c>
      <c r="B84" s="465" t="s">
        <v>1743</v>
      </c>
      <c r="C84" s="466"/>
      <c r="D84" s="466"/>
      <c r="E84" s="466"/>
    </row>
    <row r="85" spans="1:5" x14ac:dyDescent="0.25">
      <c r="A85" s="464">
        <v>1400</v>
      </c>
      <c r="B85" s="465" t="s">
        <v>1744</v>
      </c>
      <c r="C85" s="466"/>
      <c r="D85" s="466"/>
      <c r="E85" s="466"/>
    </row>
    <row r="86" spans="1:5" x14ac:dyDescent="0.25">
      <c r="A86" s="464">
        <v>1500</v>
      </c>
      <c r="B86" s="465" t="s">
        <v>1745</v>
      </c>
      <c r="C86" s="466"/>
      <c r="D86" s="466"/>
      <c r="E86" s="466"/>
    </row>
    <row r="87" spans="1:5" x14ac:dyDescent="0.25">
      <c r="A87" s="464">
        <v>1600</v>
      </c>
      <c r="B87" s="465" t="s">
        <v>1746</v>
      </c>
      <c r="C87" s="466"/>
      <c r="D87" s="466"/>
      <c r="E87" s="466"/>
    </row>
    <row r="88" spans="1:5" x14ac:dyDescent="0.25">
      <c r="A88" s="464">
        <v>1700</v>
      </c>
      <c r="B88" s="465" t="s">
        <v>1747</v>
      </c>
      <c r="C88" s="466"/>
      <c r="D88" s="466"/>
      <c r="E88" s="466"/>
    </row>
    <row r="89" spans="1:5" x14ac:dyDescent="0.25">
      <c r="A89" s="462">
        <v>2000</v>
      </c>
      <c r="B89" s="462" t="s">
        <v>1814</v>
      </c>
      <c r="C89" s="467">
        <f>C90+C91+C92+C93+C94+C95+C96+C97+C98</f>
        <v>0</v>
      </c>
      <c r="D89" s="467">
        <f>D90+D91+D92+D93+D94+D95+D96+D97+D98</f>
        <v>0</v>
      </c>
      <c r="E89" s="467">
        <f>E90+E91+E92+E93+E94+E95+E96+E97+E98</f>
        <v>0</v>
      </c>
    </row>
    <row r="90" spans="1:5" x14ac:dyDescent="0.25">
      <c r="A90" s="464">
        <v>2100</v>
      </c>
      <c r="B90" s="468" t="s">
        <v>1748</v>
      </c>
      <c r="C90" s="466"/>
      <c r="D90" s="466"/>
      <c r="E90" s="466"/>
    </row>
    <row r="91" spans="1:5" x14ac:dyDescent="0.25">
      <c r="A91" s="464">
        <v>2200</v>
      </c>
      <c r="B91" s="465" t="s">
        <v>1749</v>
      </c>
      <c r="C91" s="466"/>
      <c r="D91" s="466"/>
      <c r="E91" s="466"/>
    </row>
    <row r="92" spans="1:5" x14ac:dyDescent="0.25">
      <c r="A92" s="464">
        <v>2300</v>
      </c>
      <c r="B92" s="465" t="s">
        <v>1750</v>
      </c>
      <c r="C92" s="466"/>
      <c r="D92" s="466"/>
      <c r="E92" s="466"/>
    </row>
    <row r="93" spans="1:5" x14ac:dyDescent="0.25">
      <c r="A93" s="464">
        <v>2400</v>
      </c>
      <c r="B93" s="465" t="s">
        <v>1751</v>
      </c>
      <c r="C93" s="466"/>
      <c r="D93" s="466"/>
      <c r="E93" s="466"/>
    </row>
    <row r="94" spans="1:5" x14ac:dyDescent="0.25">
      <c r="A94" s="464">
        <v>2500</v>
      </c>
      <c r="B94" s="465" t="s">
        <v>1752</v>
      </c>
      <c r="C94" s="466"/>
      <c r="D94" s="466"/>
      <c r="E94" s="466"/>
    </row>
    <row r="95" spans="1:5" x14ac:dyDescent="0.25">
      <c r="A95" s="464">
        <v>2600</v>
      </c>
      <c r="B95" s="465" t="s">
        <v>1753</v>
      </c>
      <c r="C95" s="466"/>
      <c r="D95" s="466"/>
      <c r="E95" s="466"/>
    </row>
    <row r="96" spans="1:5" x14ac:dyDescent="0.25">
      <c r="A96" s="464">
        <v>2700</v>
      </c>
      <c r="B96" s="465" t="s">
        <v>1754</v>
      </c>
      <c r="C96" s="466"/>
      <c r="D96" s="466"/>
      <c r="E96" s="466"/>
    </row>
    <row r="97" spans="1:5" x14ac:dyDescent="0.25">
      <c r="A97" s="464">
        <v>2800</v>
      </c>
      <c r="B97" s="465" t="s">
        <v>1755</v>
      </c>
      <c r="C97" s="466"/>
      <c r="D97" s="466"/>
      <c r="E97" s="466"/>
    </row>
    <row r="98" spans="1:5" x14ac:dyDescent="0.25">
      <c r="A98" s="464">
        <v>2900</v>
      </c>
      <c r="B98" s="465" t="s">
        <v>1756</v>
      </c>
      <c r="C98" s="466"/>
      <c r="D98" s="466"/>
      <c r="E98" s="466"/>
    </row>
    <row r="99" spans="1:5" x14ac:dyDescent="0.25">
      <c r="A99" s="462">
        <v>3000</v>
      </c>
      <c r="B99" s="462" t="s">
        <v>1757</v>
      </c>
      <c r="C99" s="467">
        <f>C100+C101+C102+C103+C104+C105+C106+C107+C108</f>
        <v>1000000</v>
      </c>
      <c r="D99" s="467">
        <f>D100+D101+D102+D103+D104+D105+D106+D107+D108</f>
        <v>0</v>
      </c>
      <c r="E99" s="467">
        <f>E100+E101+E102+E103+E104+E105+E106+E107+E108</f>
        <v>0</v>
      </c>
    </row>
    <row r="100" spans="1:5" x14ac:dyDescent="0.25">
      <c r="A100" s="464">
        <v>3100</v>
      </c>
      <c r="B100" s="465" t="s">
        <v>1758</v>
      </c>
      <c r="C100" s="466"/>
      <c r="D100" s="466"/>
      <c r="E100" s="466"/>
    </row>
    <row r="101" spans="1:5" x14ac:dyDescent="0.25">
      <c r="A101" s="464">
        <v>3200</v>
      </c>
      <c r="B101" s="465" t="s">
        <v>1759</v>
      </c>
      <c r="C101" s="466"/>
      <c r="D101" s="466"/>
      <c r="E101" s="466"/>
    </row>
    <row r="102" spans="1:5" x14ac:dyDescent="0.25">
      <c r="A102" s="464">
        <v>3300</v>
      </c>
      <c r="B102" s="465" t="s">
        <v>1760</v>
      </c>
      <c r="C102" s="466"/>
      <c r="D102" s="466"/>
      <c r="E102" s="466"/>
    </row>
    <row r="103" spans="1:5" x14ac:dyDescent="0.25">
      <c r="A103" s="464">
        <v>3400</v>
      </c>
      <c r="B103" s="465" t="s">
        <v>1761</v>
      </c>
      <c r="C103" s="466">
        <v>1000000</v>
      </c>
      <c r="D103" s="466"/>
      <c r="E103" s="466"/>
    </row>
    <row r="104" spans="1:5" x14ac:dyDescent="0.25">
      <c r="A104" s="464">
        <v>3500</v>
      </c>
      <c r="B104" s="468" t="s">
        <v>1762</v>
      </c>
      <c r="C104" s="466"/>
      <c r="D104" s="466"/>
      <c r="E104" s="466"/>
    </row>
    <row r="105" spans="1:5" x14ac:dyDescent="0.25">
      <c r="A105" s="464">
        <v>3600</v>
      </c>
      <c r="B105" s="465" t="s">
        <v>1763</v>
      </c>
      <c r="C105" s="466"/>
      <c r="D105" s="466"/>
      <c r="E105" s="466"/>
    </row>
    <row r="106" spans="1:5" x14ac:dyDescent="0.25">
      <c r="A106" s="464">
        <v>3700</v>
      </c>
      <c r="B106" s="465" t="s">
        <v>1764</v>
      </c>
      <c r="C106" s="466"/>
      <c r="D106" s="466"/>
      <c r="E106" s="466"/>
    </row>
    <row r="107" spans="1:5" x14ac:dyDescent="0.25">
      <c r="A107" s="464">
        <v>3800</v>
      </c>
      <c r="B107" s="465" t="s">
        <v>1765</v>
      </c>
      <c r="C107" s="466"/>
      <c r="D107" s="466"/>
      <c r="E107" s="466"/>
    </row>
    <row r="108" spans="1:5" x14ac:dyDescent="0.25">
      <c r="A108" s="464">
        <v>3900</v>
      </c>
      <c r="B108" s="465" t="s">
        <v>1766</v>
      </c>
      <c r="C108" s="466"/>
      <c r="D108" s="466"/>
      <c r="E108" s="466"/>
    </row>
    <row r="109" spans="1:5" x14ac:dyDescent="0.25">
      <c r="A109" s="462">
        <v>4000</v>
      </c>
      <c r="B109" s="469" t="s">
        <v>1767</v>
      </c>
      <c r="C109" s="467">
        <f>C110+C111+C112+C113+C114+C115+C116+C117+C118</f>
        <v>0</v>
      </c>
      <c r="D109" s="467">
        <f>D110+D111+D112+D113+D114+D115+D116+D117+D118</f>
        <v>0</v>
      </c>
      <c r="E109" s="467">
        <f>E110+E111+E112+E113+E114+E115+E116+E117+E118</f>
        <v>0</v>
      </c>
    </row>
    <row r="110" spans="1:5" x14ac:dyDescent="0.25">
      <c r="A110" s="464">
        <v>4100</v>
      </c>
      <c r="B110" s="465" t="s">
        <v>1768</v>
      </c>
      <c r="C110" s="466"/>
      <c r="D110" s="466"/>
      <c r="E110" s="466"/>
    </row>
    <row r="111" spans="1:5" x14ac:dyDescent="0.25">
      <c r="A111" s="464">
        <v>4200</v>
      </c>
      <c r="B111" s="465" t="s">
        <v>1769</v>
      </c>
      <c r="C111" s="466"/>
      <c r="D111" s="466"/>
      <c r="E111" s="466"/>
    </row>
    <row r="112" spans="1:5" x14ac:dyDescent="0.25">
      <c r="A112" s="464">
        <v>4300</v>
      </c>
      <c r="B112" s="465" t="s">
        <v>1770</v>
      </c>
      <c r="C112" s="466"/>
      <c r="D112" s="466"/>
      <c r="E112" s="466"/>
    </row>
    <row r="113" spans="1:5" x14ac:dyDescent="0.25">
      <c r="A113" s="464">
        <v>4400</v>
      </c>
      <c r="B113" s="465" t="s">
        <v>1771</v>
      </c>
      <c r="C113" s="466"/>
      <c r="D113" s="466"/>
      <c r="E113" s="466"/>
    </row>
    <row r="114" spans="1:5" x14ac:dyDescent="0.25">
      <c r="A114" s="464">
        <v>4500</v>
      </c>
      <c r="B114" s="465" t="s">
        <v>1772</v>
      </c>
      <c r="C114" s="466"/>
      <c r="D114" s="466"/>
      <c r="E114" s="466"/>
    </row>
    <row r="115" spans="1:5" x14ac:dyDescent="0.25">
      <c r="A115" s="464">
        <v>4600</v>
      </c>
      <c r="B115" s="465" t="s">
        <v>1773</v>
      </c>
      <c r="C115" s="466"/>
      <c r="D115" s="466"/>
      <c r="E115" s="466"/>
    </row>
    <row r="116" spans="1:5" x14ac:dyDescent="0.25">
      <c r="A116" s="464">
        <v>4700</v>
      </c>
      <c r="B116" s="465" t="s">
        <v>1774</v>
      </c>
      <c r="C116" s="466"/>
      <c r="D116" s="466"/>
      <c r="E116" s="466"/>
    </row>
    <row r="117" spans="1:5" x14ac:dyDescent="0.25">
      <c r="A117" s="464">
        <v>4800</v>
      </c>
      <c r="B117" s="465" t="s">
        <v>1775</v>
      </c>
      <c r="C117" s="466"/>
      <c r="D117" s="466"/>
      <c r="E117" s="466"/>
    </row>
    <row r="118" spans="1:5" x14ac:dyDescent="0.25">
      <c r="A118" s="464">
        <v>4900</v>
      </c>
      <c r="B118" s="465" t="s">
        <v>1776</v>
      </c>
      <c r="C118" s="466"/>
      <c r="D118" s="466"/>
      <c r="E118" s="466"/>
    </row>
    <row r="119" spans="1:5" x14ac:dyDescent="0.25">
      <c r="A119" s="462">
        <v>5000</v>
      </c>
      <c r="B119" s="469" t="s">
        <v>1777</v>
      </c>
      <c r="C119" s="470">
        <f>C120+C121+C122+C123+C124+C125+C126+C127+C128</f>
        <v>0</v>
      </c>
      <c r="D119" s="470">
        <f>D120+D121+D122+D123+D124+D125+D126+D127+D128</f>
        <v>0</v>
      </c>
      <c r="E119" s="470">
        <f>E120+E121+E122+E123+E124+E125+E126+E127+E128</f>
        <v>0</v>
      </c>
    </row>
    <row r="120" spans="1:5" x14ac:dyDescent="0.25">
      <c r="A120" s="464">
        <v>5100</v>
      </c>
      <c r="B120" s="465" t="s">
        <v>1778</v>
      </c>
      <c r="C120" s="466"/>
      <c r="D120" s="466"/>
      <c r="E120" s="466"/>
    </row>
    <row r="121" spans="1:5" x14ac:dyDescent="0.25">
      <c r="A121" s="464">
        <v>5200</v>
      </c>
      <c r="B121" s="465" t="s">
        <v>1779</v>
      </c>
      <c r="C121" s="466"/>
      <c r="D121" s="466"/>
      <c r="E121" s="466"/>
    </row>
    <row r="122" spans="1:5" x14ac:dyDescent="0.25">
      <c r="A122" s="464">
        <v>5300</v>
      </c>
      <c r="B122" s="465" t="s">
        <v>1780</v>
      </c>
      <c r="C122" s="466"/>
      <c r="D122" s="466"/>
      <c r="E122" s="466"/>
    </row>
    <row r="123" spans="1:5" x14ac:dyDescent="0.25">
      <c r="A123" s="464">
        <v>5400</v>
      </c>
      <c r="B123" s="465" t="s">
        <v>1781</v>
      </c>
      <c r="C123" s="466"/>
      <c r="D123" s="466"/>
      <c r="E123" s="466"/>
    </row>
    <row r="124" spans="1:5" x14ac:dyDescent="0.25">
      <c r="A124" s="464">
        <v>5500</v>
      </c>
      <c r="B124" s="465" t="s">
        <v>1782</v>
      </c>
      <c r="C124" s="466"/>
      <c r="D124" s="466"/>
      <c r="E124" s="466"/>
    </row>
    <row r="125" spans="1:5" x14ac:dyDescent="0.25">
      <c r="A125" s="464">
        <v>5600</v>
      </c>
      <c r="B125" s="465" t="s">
        <v>1783</v>
      </c>
      <c r="C125" s="466"/>
      <c r="D125" s="466"/>
      <c r="E125" s="466"/>
    </row>
    <row r="126" spans="1:5" x14ac:dyDescent="0.25">
      <c r="A126" s="464">
        <v>5700</v>
      </c>
      <c r="B126" s="465" t="s">
        <v>1784</v>
      </c>
      <c r="C126" s="466"/>
      <c r="D126" s="466"/>
      <c r="E126" s="466"/>
    </row>
    <row r="127" spans="1:5" x14ac:dyDescent="0.25">
      <c r="A127" s="464">
        <v>5800</v>
      </c>
      <c r="B127" s="465" t="s">
        <v>1785</v>
      </c>
      <c r="C127" s="466"/>
      <c r="D127" s="466"/>
      <c r="E127" s="466"/>
    </row>
    <row r="128" spans="1:5" x14ac:dyDescent="0.25">
      <c r="A128" s="464">
        <v>5900</v>
      </c>
      <c r="B128" s="465" t="s">
        <v>1786</v>
      </c>
      <c r="C128" s="466"/>
      <c r="D128" s="466"/>
      <c r="E128" s="466"/>
    </row>
    <row r="129" spans="1:5" x14ac:dyDescent="0.25">
      <c r="A129" s="462">
        <v>6000</v>
      </c>
      <c r="B129" s="462" t="s">
        <v>1787</v>
      </c>
      <c r="C129" s="470">
        <f>C130+C131+C132</f>
        <v>7810165</v>
      </c>
      <c r="D129" s="470">
        <f>D130+D131+D132</f>
        <v>0</v>
      </c>
      <c r="E129" s="470">
        <f>E130+E131+E132</f>
        <v>0</v>
      </c>
    </row>
    <row r="130" spans="1:5" x14ac:dyDescent="0.25">
      <c r="A130" s="464">
        <v>6100</v>
      </c>
      <c r="B130" s="465" t="s">
        <v>1788</v>
      </c>
      <c r="C130" s="466">
        <v>7810165</v>
      </c>
      <c r="D130" s="466"/>
      <c r="E130" s="466"/>
    </row>
    <row r="131" spans="1:5" x14ac:dyDescent="0.25">
      <c r="A131" s="464">
        <v>6200</v>
      </c>
      <c r="B131" s="465" t="s">
        <v>1789</v>
      </c>
      <c r="C131" s="466"/>
      <c r="D131" s="466"/>
      <c r="E131" s="466"/>
    </row>
    <row r="132" spans="1:5" x14ac:dyDescent="0.25">
      <c r="A132" s="464">
        <v>6300</v>
      </c>
      <c r="B132" s="465" t="s">
        <v>1790</v>
      </c>
      <c r="C132" s="466"/>
      <c r="D132" s="466"/>
      <c r="E132" s="466"/>
    </row>
    <row r="133" spans="1:5" x14ac:dyDescent="0.25">
      <c r="A133" s="462">
        <v>7000</v>
      </c>
      <c r="B133" s="469" t="s">
        <v>1815</v>
      </c>
      <c r="C133" s="467">
        <f>C134+C135+C136+C137+C138+C140+C141</f>
        <v>0</v>
      </c>
      <c r="D133" s="467">
        <f>D134+D135+D136+D137+D138+D140+D141</f>
        <v>0</v>
      </c>
      <c r="E133" s="467">
        <f>E134+E135+E136+E137+E138+E140+E141</f>
        <v>0</v>
      </c>
    </row>
    <row r="134" spans="1:5" x14ac:dyDescent="0.25">
      <c r="A134" s="464">
        <v>7100</v>
      </c>
      <c r="B134" s="465" t="s">
        <v>1792</v>
      </c>
      <c r="C134" s="466"/>
      <c r="D134" s="466"/>
      <c r="E134" s="466"/>
    </row>
    <row r="135" spans="1:5" x14ac:dyDescent="0.25">
      <c r="A135" s="464">
        <v>7200</v>
      </c>
      <c r="B135" s="465" t="s">
        <v>1793</v>
      </c>
      <c r="C135" s="466"/>
      <c r="D135" s="466"/>
      <c r="E135" s="466"/>
    </row>
    <row r="136" spans="1:5" x14ac:dyDescent="0.25">
      <c r="A136" s="464">
        <v>7300</v>
      </c>
      <c r="B136" s="465" t="s">
        <v>1794</v>
      </c>
      <c r="C136" s="466"/>
      <c r="D136" s="466"/>
      <c r="E136" s="466"/>
    </row>
    <row r="137" spans="1:5" x14ac:dyDescent="0.25">
      <c r="A137" s="464">
        <v>7400</v>
      </c>
      <c r="B137" s="465" t="s">
        <v>1795</v>
      </c>
      <c r="C137" s="466"/>
      <c r="D137" s="466"/>
      <c r="E137" s="466"/>
    </row>
    <row r="138" spans="1:5" x14ac:dyDescent="0.25">
      <c r="A138" s="464">
        <v>7500</v>
      </c>
      <c r="B138" s="465" t="s">
        <v>1796</v>
      </c>
      <c r="C138" s="466"/>
      <c r="D138" s="466"/>
      <c r="E138" s="466"/>
    </row>
    <row r="139" spans="1:5" x14ac:dyDescent="0.25">
      <c r="A139" s="464"/>
      <c r="B139" s="465" t="s">
        <v>1816</v>
      </c>
      <c r="C139" s="466"/>
      <c r="D139" s="466"/>
      <c r="E139" s="466"/>
    </row>
    <row r="140" spans="1:5" x14ac:dyDescent="0.25">
      <c r="A140" s="464">
        <v>7600</v>
      </c>
      <c r="B140" s="465" t="s">
        <v>1798</v>
      </c>
      <c r="C140" s="466"/>
      <c r="D140" s="466"/>
      <c r="E140" s="466"/>
    </row>
    <row r="141" spans="1:5" x14ac:dyDescent="0.25">
      <c r="A141" s="464">
        <v>7900</v>
      </c>
      <c r="B141" s="465" t="s">
        <v>1799</v>
      </c>
      <c r="C141" s="466"/>
      <c r="D141" s="466"/>
      <c r="E141" s="466"/>
    </row>
    <row r="142" spans="1:5" x14ac:dyDescent="0.25">
      <c r="A142" s="462">
        <v>8000</v>
      </c>
      <c r="B142" s="462" t="s">
        <v>1800</v>
      </c>
      <c r="C142" s="467">
        <f>C143+C144+C145</f>
        <v>0</v>
      </c>
      <c r="D142" s="467">
        <f>D143+D144+D145</f>
        <v>0</v>
      </c>
      <c r="E142" s="467">
        <f>E143+E144+E145</f>
        <v>0</v>
      </c>
    </row>
    <row r="143" spans="1:5" x14ac:dyDescent="0.25">
      <c r="A143" s="464">
        <v>8100</v>
      </c>
      <c r="B143" s="465" t="s">
        <v>1801</v>
      </c>
      <c r="C143" s="466"/>
      <c r="D143" s="466"/>
      <c r="E143" s="466"/>
    </row>
    <row r="144" spans="1:5" x14ac:dyDescent="0.25">
      <c r="A144" s="464">
        <v>8300</v>
      </c>
      <c r="B144" s="465" t="s">
        <v>1802</v>
      </c>
      <c r="C144" s="466"/>
      <c r="D144" s="466"/>
      <c r="E144" s="466"/>
    </row>
    <row r="145" spans="1:5" x14ac:dyDescent="0.25">
      <c r="A145" s="464">
        <v>8500</v>
      </c>
      <c r="B145" s="465" t="s">
        <v>1803</v>
      </c>
      <c r="C145" s="466"/>
      <c r="D145" s="466"/>
      <c r="E145" s="466"/>
    </row>
    <row r="146" spans="1:5" x14ac:dyDescent="0.25">
      <c r="A146" s="462">
        <v>9000</v>
      </c>
      <c r="B146" s="462" t="s">
        <v>1804</v>
      </c>
      <c r="C146" s="467">
        <f>C147+C148+C149+C150+C151+C152+C153</f>
        <v>0</v>
      </c>
      <c r="D146" s="467">
        <f>D147+D148+D149+D150+D151+D152+D153</f>
        <v>0</v>
      </c>
      <c r="E146" s="467">
        <f>E147+E148+E149+E150+E151+E152+E153</f>
        <v>0</v>
      </c>
    </row>
    <row r="147" spans="1:5" x14ac:dyDescent="0.25">
      <c r="A147" s="464">
        <v>9100</v>
      </c>
      <c r="B147" s="465" t="s">
        <v>1805</v>
      </c>
      <c r="C147" s="466"/>
      <c r="D147" s="466"/>
      <c r="E147" s="466"/>
    </row>
    <row r="148" spans="1:5" x14ac:dyDescent="0.25">
      <c r="A148" s="464">
        <v>9200</v>
      </c>
      <c r="B148" s="465" t="s">
        <v>1806</v>
      </c>
      <c r="C148" s="466"/>
      <c r="D148" s="466"/>
      <c r="E148" s="466"/>
    </row>
    <row r="149" spans="1:5" x14ac:dyDescent="0.25">
      <c r="A149" s="464">
        <v>9300</v>
      </c>
      <c r="B149" s="465" t="s">
        <v>1807</v>
      </c>
      <c r="C149" s="466"/>
      <c r="D149" s="466"/>
      <c r="E149" s="466"/>
    </row>
    <row r="150" spans="1:5" x14ac:dyDescent="0.25">
      <c r="A150" s="464">
        <v>9400</v>
      </c>
      <c r="B150" s="465" t="s">
        <v>1808</v>
      </c>
      <c r="C150" s="466"/>
      <c r="D150" s="466"/>
      <c r="E150" s="466"/>
    </row>
    <row r="151" spans="1:5" x14ac:dyDescent="0.25">
      <c r="A151" s="464">
        <v>9500</v>
      </c>
      <c r="B151" s="465" t="s">
        <v>1809</v>
      </c>
      <c r="C151" s="466"/>
      <c r="D151" s="466"/>
      <c r="E151" s="466"/>
    </row>
    <row r="152" spans="1:5" x14ac:dyDescent="0.25">
      <c r="A152" s="464">
        <v>9600</v>
      </c>
      <c r="B152" s="465" t="s">
        <v>1810</v>
      </c>
      <c r="C152" s="466"/>
      <c r="D152" s="466"/>
      <c r="E152" s="466"/>
    </row>
    <row r="153" spans="1:5" x14ac:dyDescent="0.25">
      <c r="A153" s="464">
        <v>9900</v>
      </c>
      <c r="B153" s="465" t="s">
        <v>1811</v>
      </c>
      <c r="C153" s="466"/>
      <c r="D153" s="466"/>
      <c r="E153" s="466"/>
    </row>
    <row r="154" spans="1:5" ht="6" customHeight="1" x14ac:dyDescent="0.25">
      <c r="A154" s="464"/>
      <c r="B154" s="474"/>
      <c r="C154" s="466"/>
      <c r="D154" s="474"/>
      <c r="E154" s="474"/>
    </row>
    <row r="155" spans="1:5" x14ac:dyDescent="0.25">
      <c r="A155" s="459"/>
      <c r="B155" s="459" t="s">
        <v>1817</v>
      </c>
      <c r="C155" s="475">
        <f>+C80+C6</f>
        <v>370158133.24000001</v>
      </c>
      <c r="D155" s="475">
        <f>+D80+D6</f>
        <v>0</v>
      </c>
      <c r="E155" s="475">
        <f>+E80+E6</f>
        <v>0</v>
      </c>
    </row>
    <row r="157" spans="1:5" x14ac:dyDescent="0.25">
      <c r="A157" s="476" t="s">
        <v>1818</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workbookViewId="0">
      <selection activeCell="B15" sqref="B15"/>
    </sheetView>
  </sheetViews>
  <sheetFormatPr baseColWidth="10" defaultRowHeight="15" x14ac:dyDescent="0.25"/>
  <cols>
    <col min="1" max="1" width="71.5703125" customWidth="1"/>
    <col min="2" max="4" width="19.42578125" customWidth="1"/>
  </cols>
  <sheetData>
    <row r="1" spans="1:4" ht="83.25" customHeight="1" x14ac:dyDescent="0.25">
      <c r="A1" s="666" t="s">
        <v>1819</v>
      </c>
      <c r="B1" s="667"/>
      <c r="C1" s="667"/>
      <c r="D1" s="668"/>
    </row>
    <row r="2" spans="1:4" ht="21.75" customHeight="1" x14ac:dyDescent="0.25">
      <c r="A2" s="669" t="str">
        <f>'Objetivos PMD'!$B$3</f>
        <v>Municipio:  Municipio de Zapotlán el Grande, Jalisco.</v>
      </c>
      <c r="B2" s="670"/>
      <c r="C2" s="670"/>
      <c r="D2" s="671"/>
    </row>
    <row r="3" spans="1:4" ht="17.25" customHeight="1" x14ac:dyDescent="0.25">
      <c r="A3" s="677" t="s">
        <v>1735</v>
      </c>
      <c r="B3" s="676" t="s">
        <v>1736</v>
      </c>
      <c r="C3" s="676"/>
      <c r="D3" s="676"/>
    </row>
    <row r="4" spans="1:4" ht="31.5" x14ac:dyDescent="0.25">
      <c r="A4" s="678"/>
      <c r="B4" s="451" t="s">
        <v>1737</v>
      </c>
      <c r="C4" s="451" t="s">
        <v>1738</v>
      </c>
      <c r="D4" s="452" t="s">
        <v>1739</v>
      </c>
    </row>
    <row r="5" spans="1:4" s="1" customFormat="1" ht="5.25" customHeight="1" x14ac:dyDescent="0.25">
      <c r="A5" s="477"/>
      <c r="B5" s="455"/>
      <c r="C5" s="455"/>
      <c r="D5" s="456"/>
    </row>
    <row r="6" spans="1:4" x14ac:dyDescent="0.25">
      <c r="A6" s="459" t="s">
        <v>1740</v>
      </c>
      <c r="B6" s="460">
        <f>SUM(B7:B69)</f>
        <v>361347968</v>
      </c>
      <c r="C6" s="460">
        <f>SUM(C7:C69)</f>
        <v>0</v>
      </c>
      <c r="D6" s="460">
        <f>SUM(D7:D69)</f>
        <v>0</v>
      </c>
    </row>
    <row r="7" spans="1:4" x14ac:dyDescent="0.25">
      <c r="A7" s="493" t="s">
        <v>1873</v>
      </c>
      <c r="B7" s="478">
        <v>2497368.09</v>
      </c>
      <c r="C7" s="478"/>
      <c r="D7" s="478"/>
    </row>
    <row r="8" spans="1:4" x14ac:dyDescent="0.25">
      <c r="A8" s="493" t="s">
        <v>1874</v>
      </c>
      <c r="B8" s="478">
        <v>2941918.13</v>
      </c>
      <c r="C8" s="478"/>
      <c r="D8" s="478"/>
    </row>
    <row r="9" spans="1:4" x14ac:dyDescent="0.25">
      <c r="A9" s="493" t="s">
        <v>1875</v>
      </c>
      <c r="B9" s="478">
        <v>2590786.8199999998</v>
      </c>
      <c r="C9" s="478"/>
      <c r="D9" s="478"/>
    </row>
    <row r="10" spans="1:4" x14ac:dyDescent="0.25">
      <c r="A10" s="493" t="s">
        <v>1876</v>
      </c>
      <c r="B10" s="478">
        <v>35322680.119999997</v>
      </c>
      <c r="C10" s="478"/>
      <c r="D10" s="478"/>
    </row>
    <row r="11" spans="1:4" x14ac:dyDescent="0.25">
      <c r="A11" s="493" t="s">
        <v>1877</v>
      </c>
      <c r="B11" s="478">
        <v>6877748.0499999998</v>
      </c>
      <c r="C11" s="478"/>
      <c r="D11" s="478"/>
    </row>
    <row r="12" spans="1:4" x14ac:dyDescent="0.25">
      <c r="A12" s="493" t="s">
        <v>1878</v>
      </c>
      <c r="B12" s="478">
        <v>244433.9</v>
      </c>
      <c r="C12" s="478"/>
      <c r="D12" s="478"/>
    </row>
    <row r="13" spans="1:4" x14ac:dyDescent="0.25">
      <c r="A13" s="493" t="s">
        <v>1879</v>
      </c>
      <c r="B13" s="478">
        <v>1647603.49</v>
      </c>
      <c r="C13" s="478"/>
      <c r="D13" s="478"/>
    </row>
    <row r="14" spans="1:4" x14ac:dyDescent="0.25">
      <c r="A14" s="493" t="s">
        <v>1880</v>
      </c>
      <c r="B14" s="478">
        <v>1330240.82</v>
      </c>
      <c r="C14" s="478"/>
      <c r="D14" s="478"/>
    </row>
    <row r="15" spans="1:4" x14ac:dyDescent="0.25">
      <c r="A15" s="493" t="s">
        <v>1881</v>
      </c>
      <c r="B15" s="478">
        <v>916504.92</v>
      </c>
      <c r="C15" s="478"/>
      <c r="D15" s="478"/>
    </row>
    <row r="16" spans="1:4" x14ac:dyDescent="0.25">
      <c r="A16" s="493" t="s">
        <v>1882</v>
      </c>
      <c r="B16" s="478">
        <v>1544000.77</v>
      </c>
      <c r="C16" s="478"/>
      <c r="D16" s="478"/>
    </row>
    <row r="17" spans="1:4" x14ac:dyDescent="0.25">
      <c r="A17" s="493" t="s">
        <v>1883</v>
      </c>
      <c r="B17" s="478">
        <v>720</v>
      </c>
      <c r="C17" s="478"/>
      <c r="D17" s="478"/>
    </row>
    <row r="18" spans="1:4" x14ac:dyDescent="0.25">
      <c r="A18" s="493" t="s">
        <v>1884</v>
      </c>
      <c r="B18" s="478">
        <v>1082243.3</v>
      </c>
      <c r="C18" s="478"/>
      <c r="D18" s="478"/>
    </row>
    <row r="19" spans="1:4" x14ac:dyDescent="0.25">
      <c r="A19" s="493" t="s">
        <v>1885</v>
      </c>
      <c r="B19" s="478">
        <v>2032902.94</v>
      </c>
      <c r="C19" s="478"/>
      <c r="D19" s="478"/>
    </row>
    <row r="20" spans="1:4" x14ac:dyDescent="0.25">
      <c r="A20" s="493" t="s">
        <v>1886</v>
      </c>
      <c r="B20" s="478">
        <v>904413.63</v>
      </c>
      <c r="C20" s="478"/>
      <c r="D20" s="478"/>
    </row>
    <row r="21" spans="1:4" x14ac:dyDescent="0.25">
      <c r="A21" s="493" t="s">
        <v>1887</v>
      </c>
      <c r="B21" s="478">
        <v>2269383.65</v>
      </c>
      <c r="C21" s="478"/>
      <c r="D21" s="478"/>
    </row>
    <row r="22" spans="1:4" x14ac:dyDescent="0.25">
      <c r="A22" s="493" t="s">
        <v>1888</v>
      </c>
      <c r="B22" s="478">
        <v>4226401.01</v>
      </c>
      <c r="C22" s="478"/>
      <c r="D22" s="478"/>
    </row>
    <row r="23" spans="1:4" x14ac:dyDescent="0.25">
      <c r="A23" s="493" t="s">
        <v>1889</v>
      </c>
      <c r="B23" s="478">
        <v>3093905.59</v>
      </c>
      <c r="C23" s="478"/>
      <c r="D23" s="478"/>
    </row>
    <row r="24" spans="1:4" x14ac:dyDescent="0.25">
      <c r="A24" s="493" t="s">
        <v>1890</v>
      </c>
      <c r="B24" s="478">
        <v>3188804.91</v>
      </c>
      <c r="C24" s="478"/>
      <c r="D24" s="478"/>
    </row>
    <row r="25" spans="1:4" x14ac:dyDescent="0.25">
      <c r="A25" s="493" t="s">
        <v>1891</v>
      </c>
      <c r="B25" s="478">
        <v>599314.68000000005</v>
      </c>
      <c r="C25" s="478"/>
      <c r="D25" s="478"/>
    </row>
    <row r="26" spans="1:4" x14ac:dyDescent="0.25">
      <c r="A26" s="493" t="s">
        <v>1892</v>
      </c>
      <c r="B26" s="478">
        <v>675825.06</v>
      </c>
      <c r="C26" s="478"/>
      <c r="D26" s="478"/>
    </row>
    <row r="27" spans="1:4" x14ac:dyDescent="0.25">
      <c r="A27" s="493" t="s">
        <v>1893</v>
      </c>
      <c r="B27" s="478">
        <v>8573703.8200000003</v>
      </c>
      <c r="C27" s="478"/>
      <c r="D27" s="478"/>
    </row>
    <row r="28" spans="1:4" x14ac:dyDescent="0.25">
      <c r="A28" s="493" t="s">
        <v>1894</v>
      </c>
      <c r="B28" s="478">
        <v>655691.52000000002</v>
      </c>
      <c r="C28" s="478"/>
      <c r="D28" s="478"/>
    </row>
    <row r="29" spans="1:4" x14ac:dyDescent="0.25">
      <c r="A29" s="493" t="s">
        <v>1895</v>
      </c>
      <c r="B29" s="478">
        <v>3528290.25</v>
      </c>
      <c r="C29" s="478"/>
      <c r="D29" s="478"/>
    </row>
    <row r="30" spans="1:4" x14ac:dyDescent="0.25">
      <c r="A30" s="493" t="s">
        <v>1896</v>
      </c>
      <c r="B30" s="478">
        <v>1178330.31</v>
      </c>
      <c r="C30" s="478"/>
      <c r="D30" s="478"/>
    </row>
    <row r="31" spans="1:4" x14ac:dyDescent="0.25">
      <c r="A31" s="493" t="s">
        <v>1897</v>
      </c>
      <c r="B31" s="478">
        <v>2119196.8600000003</v>
      </c>
      <c r="C31" s="478"/>
      <c r="D31" s="478"/>
    </row>
    <row r="32" spans="1:4" x14ac:dyDescent="0.25">
      <c r="A32" s="493" t="s">
        <v>1898</v>
      </c>
      <c r="B32" s="478">
        <v>925796.37</v>
      </c>
      <c r="C32" s="478"/>
      <c r="D32" s="478"/>
    </row>
    <row r="33" spans="1:4" x14ac:dyDescent="0.25">
      <c r="A33" s="493" t="s">
        <v>1899</v>
      </c>
      <c r="B33" s="478">
        <v>2108790.2599999998</v>
      </c>
      <c r="C33" s="478"/>
      <c r="D33" s="478"/>
    </row>
    <row r="34" spans="1:4" x14ac:dyDescent="0.25">
      <c r="A34" s="493" t="s">
        <v>1900</v>
      </c>
      <c r="B34" s="478">
        <v>17622808.800000001</v>
      </c>
      <c r="C34" s="478"/>
      <c r="D34" s="478"/>
    </row>
    <row r="35" spans="1:4" x14ac:dyDescent="0.25">
      <c r="A35" s="493" t="s">
        <v>1901</v>
      </c>
      <c r="B35" s="478">
        <v>24839299.390000001</v>
      </c>
      <c r="C35" s="478"/>
      <c r="D35" s="478"/>
    </row>
    <row r="36" spans="1:4" x14ac:dyDescent="0.25">
      <c r="A36" s="493" t="s">
        <v>1902</v>
      </c>
      <c r="B36" s="478">
        <v>1357761.55</v>
      </c>
      <c r="C36" s="478"/>
      <c r="D36" s="478"/>
    </row>
    <row r="37" spans="1:4" x14ac:dyDescent="0.25">
      <c r="A37" s="493" t="s">
        <v>1903</v>
      </c>
      <c r="B37" s="478">
        <v>138790</v>
      </c>
      <c r="C37" s="478"/>
      <c r="D37" s="478"/>
    </row>
    <row r="38" spans="1:4" x14ac:dyDescent="0.25">
      <c r="A38" s="493" t="s">
        <v>1904</v>
      </c>
      <c r="B38" s="478">
        <v>294201.33999999997</v>
      </c>
      <c r="C38" s="478"/>
      <c r="D38" s="478"/>
    </row>
    <row r="39" spans="1:4" x14ac:dyDescent="0.25">
      <c r="A39" s="493" t="s">
        <v>1905</v>
      </c>
      <c r="B39" s="478">
        <v>5565936.8499999996</v>
      </c>
      <c r="C39" s="478"/>
      <c r="D39" s="478"/>
    </row>
    <row r="40" spans="1:4" ht="26.25" x14ac:dyDescent="0.25">
      <c r="A40" s="493" t="s">
        <v>1906</v>
      </c>
      <c r="B40" s="478">
        <v>217711</v>
      </c>
      <c r="C40" s="478"/>
      <c r="D40" s="478"/>
    </row>
    <row r="41" spans="1:4" x14ac:dyDescent="0.25">
      <c r="A41" s="493" t="s">
        <v>1907</v>
      </c>
      <c r="B41" s="478">
        <v>6672819.9400000004</v>
      </c>
      <c r="C41" s="478"/>
      <c r="D41" s="478"/>
    </row>
    <row r="42" spans="1:4" x14ac:dyDescent="0.25">
      <c r="A42" s="493" t="s">
        <v>1908</v>
      </c>
      <c r="B42" s="478">
        <v>5650828.1500000004</v>
      </c>
      <c r="C42" s="478"/>
      <c r="D42" s="478"/>
    </row>
    <row r="43" spans="1:4" x14ac:dyDescent="0.25">
      <c r="A43" s="493" t="s">
        <v>1909</v>
      </c>
      <c r="B43" s="478">
        <v>2979076.26</v>
      </c>
      <c r="C43" s="478"/>
      <c r="D43" s="478"/>
    </row>
    <row r="44" spans="1:4" x14ac:dyDescent="0.25">
      <c r="A44" s="493" t="s">
        <v>1910</v>
      </c>
      <c r="B44" s="478">
        <v>6357380.1600000001</v>
      </c>
      <c r="C44" s="478"/>
      <c r="D44" s="478"/>
    </row>
    <row r="45" spans="1:4" x14ac:dyDescent="0.25">
      <c r="A45" s="493" t="s">
        <v>1911</v>
      </c>
      <c r="B45" s="478">
        <v>5222633.0199999996</v>
      </c>
      <c r="C45" s="478"/>
      <c r="D45" s="478"/>
    </row>
    <row r="46" spans="1:4" x14ac:dyDescent="0.25">
      <c r="A46" s="493" t="s">
        <v>1912</v>
      </c>
      <c r="B46" s="478">
        <v>64595583.840000004</v>
      </c>
      <c r="C46" s="478"/>
      <c r="D46" s="478"/>
    </row>
    <row r="47" spans="1:4" x14ac:dyDescent="0.25">
      <c r="A47" s="493" t="s">
        <v>1913</v>
      </c>
      <c r="B47" s="478">
        <v>886695</v>
      </c>
      <c r="C47" s="478"/>
      <c r="D47" s="478"/>
    </row>
    <row r="48" spans="1:4" x14ac:dyDescent="0.25">
      <c r="A48" s="493" t="s">
        <v>1914</v>
      </c>
      <c r="B48" s="478">
        <v>2853622.5700000003</v>
      </c>
      <c r="C48" s="478"/>
      <c r="D48" s="478"/>
    </row>
    <row r="49" spans="1:4" x14ac:dyDescent="0.25">
      <c r="A49" s="493" t="s">
        <v>1915</v>
      </c>
      <c r="B49" s="478">
        <v>1790262.02</v>
      </c>
      <c r="C49" s="478"/>
      <c r="D49" s="478"/>
    </row>
    <row r="50" spans="1:4" x14ac:dyDescent="0.25">
      <c r="A50" s="493" t="s">
        <v>1916</v>
      </c>
      <c r="B50" s="478">
        <v>2048644.41</v>
      </c>
      <c r="C50" s="478"/>
      <c r="D50" s="478"/>
    </row>
    <row r="51" spans="1:4" x14ac:dyDescent="0.25">
      <c r="A51" s="493" t="s">
        <v>1917</v>
      </c>
      <c r="B51" s="478">
        <v>944704.96</v>
      </c>
      <c r="C51" s="478"/>
      <c r="D51" s="478"/>
    </row>
    <row r="52" spans="1:4" x14ac:dyDescent="0.25">
      <c r="A52" s="493" t="s">
        <v>1918</v>
      </c>
      <c r="B52" s="478">
        <v>10576892.690000001</v>
      </c>
      <c r="C52" s="478"/>
      <c r="D52" s="478"/>
    </row>
    <row r="53" spans="1:4" x14ac:dyDescent="0.25">
      <c r="A53" s="493" t="s">
        <v>1919</v>
      </c>
      <c r="B53" s="478">
        <v>7576500.4000000004</v>
      </c>
      <c r="C53" s="478"/>
      <c r="D53" s="478"/>
    </row>
    <row r="54" spans="1:4" x14ac:dyDescent="0.25">
      <c r="A54" s="493" t="s">
        <v>1920</v>
      </c>
      <c r="B54" s="478">
        <v>613337.44999999995</v>
      </c>
      <c r="C54" s="478"/>
      <c r="D54" s="478"/>
    </row>
    <row r="55" spans="1:4" ht="26.25" x14ac:dyDescent="0.25">
      <c r="A55" s="493" t="s">
        <v>1921</v>
      </c>
      <c r="B55" s="478">
        <v>2904430.0299999993</v>
      </c>
      <c r="C55" s="478"/>
      <c r="D55" s="478"/>
    </row>
    <row r="56" spans="1:4" x14ac:dyDescent="0.25">
      <c r="A56" s="493" t="s">
        <v>1922</v>
      </c>
      <c r="B56" s="478">
        <v>4007581.33</v>
      </c>
      <c r="C56" s="478"/>
      <c r="D56" s="478"/>
    </row>
    <row r="57" spans="1:4" x14ac:dyDescent="0.25">
      <c r="A57" s="493" t="s">
        <v>1923</v>
      </c>
      <c r="B57" s="478">
        <v>6352913.7199999997</v>
      </c>
      <c r="C57" s="478"/>
      <c r="D57" s="478"/>
    </row>
    <row r="58" spans="1:4" x14ac:dyDescent="0.25">
      <c r="A58" s="493" t="s">
        <v>1924</v>
      </c>
      <c r="B58" s="478">
        <v>7206278.5099999998</v>
      </c>
      <c r="C58" s="478"/>
      <c r="D58" s="478"/>
    </row>
    <row r="59" spans="1:4" x14ac:dyDescent="0.25">
      <c r="A59" s="493" t="s">
        <v>1925</v>
      </c>
      <c r="B59" s="478">
        <v>5210258.87</v>
      </c>
      <c r="C59" s="478"/>
      <c r="D59" s="478"/>
    </row>
    <row r="60" spans="1:4" x14ac:dyDescent="0.25">
      <c r="A60" s="493" t="s">
        <v>1926</v>
      </c>
      <c r="B60" s="478">
        <v>1569717.9</v>
      </c>
      <c r="C60" s="478"/>
      <c r="D60" s="478"/>
    </row>
    <row r="61" spans="1:4" x14ac:dyDescent="0.25">
      <c r="A61" s="493" t="s">
        <v>1927</v>
      </c>
      <c r="B61" s="478">
        <v>3231910.57</v>
      </c>
      <c r="C61" s="478"/>
      <c r="D61" s="478"/>
    </row>
    <row r="62" spans="1:4" x14ac:dyDescent="0.25">
      <c r="A62" s="493" t="s">
        <v>1928</v>
      </c>
      <c r="B62" s="478">
        <v>0</v>
      </c>
      <c r="C62" s="478"/>
      <c r="D62" s="478"/>
    </row>
    <row r="63" spans="1:4" x14ac:dyDescent="0.25">
      <c r="A63" s="493" t="s">
        <v>1928</v>
      </c>
      <c r="B63" s="478">
        <v>0</v>
      </c>
      <c r="C63" s="478"/>
      <c r="D63" s="478"/>
    </row>
    <row r="64" spans="1:4" x14ac:dyDescent="0.25">
      <c r="A64" s="493" t="s">
        <v>1929</v>
      </c>
      <c r="B64" s="478">
        <v>120565</v>
      </c>
      <c r="C64" s="478"/>
      <c r="D64" s="478"/>
    </row>
    <row r="65" spans="1:4" x14ac:dyDescent="0.25">
      <c r="A65" s="493" t="s">
        <v>1930</v>
      </c>
      <c r="B65" s="478">
        <v>1660000</v>
      </c>
      <c r="C65" s="478"/>
      <c r="D65" s="478"/>
    </row>
    <row r="66" spans="1:4" x14ac:dyDescent="0.25">
      <c r="A66" s="493" t="s">
        <v>1931</v>
      </c>
      <c r="B66" s="478">
        <v>15500000</v>
      </c>
      <c r="C66" s="478"/>
      <c r="D66" s="478"/>
    </row>
    <row r="67" spans="1:4" x14ac:dyDescent="0.25">
      <c r="A67" s="493" t="s">
        <v>1932</v>
      </c>
      <c r="B67" s="478">
        <v>300000</v>
      </c>
      <c r="C67" s="478"/>
      <c r="D67" s="478"/>
    </row>
    <row r="68" spans="1:4" x14ac:dyDescent="0.25">
      <c r="A68" s="493" t="s">
        <v>1933</v>
      </c>
      <c r="B68" s="478">
        <v>46282857</v>
      </c>
      <c r="C68" s="478"/>
      <c r="D68" s="478"/>
    </row>
    <row r="69" spans="1:4" x14ac:dyDescent="0.25">
      <c r="A69" s="493" t="s">
        <v>1934</v>
      </c>
      <c r="B69" s="478">
        <f>12929131-7810165</f>
        <v>5118966</v>
      </c>
      <c r="C69" s="478"/>
      <c r="D69" s="478"/>
    </row>
    <row r="70" spans="1:4" x14ac:dyDescent="0.25">
      <c r="A70" s="459" t="s">
        <v>1820</v>
      </c>
      <c r="B70" s="479">
        <f>SUM(B71:B78)</f>
        <v>8810165</v>
      </c>
      <c r="C70" s="479">
        <f>SUM(C71:C78)</f>
        <v>0</v>
      </c>
      <c r="D70" s="479">
        <f>SUM(D71:D78)</f>
        <v>0</v>
      </c>
    </row>
    <row r="71" spans="1:4" x14ac:dyDescent="0.25">
      <c r="A71" s="465"/>
      <c r="B71" s="478"/>
      <c r="C71" s="478"/>
      <c r="D71" s="478"/>
    </row>
    <row r="72" spans="1:4" x14ac:dyDescent="0.25">
      <c r="A72" s="465"/>
      <c r="B72" s="478"/>
      <c r="C72" s="478"/>
      <c r="D72" s="478"/>
    </row>
    <row r="73" spans="1:4" x14ac:dyDescent="0.25">
      <c r="A73" s="465"/>
      <c r="B73" s="478"/>
      <c r="C73" s="478"/>
      <c r="D73" s="478"/>
    </row>
    <row r="74" spans="1:4" x14ac:dyDescent="0.25">
      <c r="A74" s="493" t="s">
        <v>1876</v>
      </c>
      <c r="B74" s="478">
        <v>1000000</v>
      </c>
      <c r="C74" s="478"/>
      <c r="D74" s="478"/>
    </row>
    <row r="75" spans="1:4" x14ac:dyDescent="0.25">
      <c r="A75" s="493" t="s">
        <v>1934</v>
      </c>
      <c r="B75" s="478">
        <v>7810165</v>
      </c>
      <c r="C75" s="478"/>
      <c r="D75" s="478"/>
    </row>
    <row r="76" spans="1:4" x14ac:dyDescent="0.25">
      <c r="A76" s="465"/>
      <c r="B76" s="478"/>
      <c r="C76" s="478"/>
      <c r="D76" s="478"/>
    </row>
    <row r="77" spans="1:4" x14ac:dyDescent="0.25">
      <c r="A77" s="465"/>
      <c r="B77" s="478"/>
      <c r="C77" s="478"/>
      <c r="D77" s="478"/>
    </row>
    <row r="78" spans="1:4" x14ac:dyDescent="0.25">
      <c r="A78" s="465"/>
      <c r="B78" s="478"/>
      <c r="C78" s="478"/>
      <c r="D78" s="478"/>
    </row>
    <row r="79" spans="1:4" x14ac:dyDescent="0.25">
      <c r="A79" s="474"/>
      <c r="B79" s="478"/>
      <c r="C79" s="478"/>
      <c r="D79" s="478"/>
    </row>
    <row r="80" spans="1:4" ht="19.5" customHeight="1" x14ac:dyDescent="0.25">
      <c r="A80" s="459" t="s">
        <v>1821</v>
      </c>
      <c r="B80" s="479">
        <f>B6+B70</f>
        <v>370158133</v>
      </c>
      <c r="C80" s="479">
        <f>C6+C70</f>
        <v>0</v>
      </c>
      <c r="D80" s="479">
        <f>D6+D70</f>
        <v>0</v>
      </c>
    </row>
    <row r="82" spans="1:1" x14ac:dyDescent="0.25">
      <c r="A82" t="s">
        <v>1818</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paperSize="134"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14</vt:i4>
      </vt:variant>
    </vt:vector>
  </HeadingPairs>
  <TitlesOfParts>
    <vt:vector size="32" baseType="lpstr">
      <vt:lpstr>Objetivos PMD</vt:lpstr>
      <vt:lpstr>Compromisos PMD</vt:lpstr>
      <vt:lpstr>INDICADORES</vt:lpstr>
      <vt:lpstr>S.H-INGRESOS</vt:lpstr>
      <vt:lpstr>S.H. EGRESOS</vt:lpstr>
      <vt:lpstr>ESTIMACION DE INGRESOS</vt:lpstr>
      <vt:lpstr>PRESUP.EGRESOS FUENTE FINANCIAM</vt:lpstr>
      <vt:lpstr>EAPED 6 (a)</vt:lpstr>
      <vt:lpstr>EAPED 6 (b)</vt:lpstr>
      <vt:lpstr>EAPED 6 (c)</vt:lpstr>
      <vt:lpstr>EAPED 6 (d)</vt:lpstr>
      <vt:lpstr> PLANTILLA</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'Objetivos PMD'!Títulos_a_imprimir</vt:lpstr>
      <vt:lpstr>'PRESUP.EGRESOS FUENTE FINANCIAM'!Títulos_a_imprimir</vt:lpstr>
      <vt:lpstr>'S.H. EGRESOS'!Títulos_a_imprimir</vt:lpstr>
      <vt:lpstr>'S.H-INGRESOS'!Títulos_a_imprimir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María Esther López García</cp:lastModifiedBy>
  <cp:lastPrinted>2018-01-25T20:23:29Z</cp:lastPrinted>
  <dcterms:created xsi:type="dcterms:W3CDTF">2013-09-24T17:23:29Z</dcterms:created>
  <dcterms:modified xsi:type="dcterms:W3CDTF">2018-01-26T18:53:58Z</dcterms:modified>
</cp:coreProperties>
</file>